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drawings/drawing3.xml" ContentType="application/vnd.openxmlformats-officedocument.drawing+xml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drawings/drawing4.xml" ContentType="application/vnd.openxmlformats-officedocument.drawing+xml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drawings/drawing5.xml" ContentType="application/vnd.openxmlformats-officedocument.drawing+xml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drawings/drawing6.xml" ContentType="application/vnd.openxmlformats-officedocument.drawing+xml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18.bin" ContentType="application/vnd.openxmlformats-officedocument.oleObject"/>
  <Override PartName="/xl/drawings/drawing7.xml" ContentType="application/vnd.openxmlformats-officedocument.drawing+xml"/>
  <Override PartName="/xl/embeddings/oleObject19.bin" ContentType="application/vnd.openxmlformats-officedocument.oleObject"/>
  <Override PartName="/xl/embeddings/oleObject20.bin" ContentType="application/vnd.openxmlformats-officedocument.oleObject"/>
  <Override PartName="/xl/embeddings/oleObject21.bin" ContentType="application/vnd.openxmlformats-officedocument.oleObject"/>
  <Override PartName="/xl/embeddings/oleObject22.bin" ContentType="application/vnd.openxmlformats-officedocument.oleObject"/>
  <Override PartName="/xl/drawings/drawing8.xml" ContentType="application/vnd.openxmlformats-officedocument.drawing+xml"/>
  <Override PartName="/xl/embeddings/oleObject23.bin" ContentType="application/vnd.openxmlformats-officedocument.oleObject"/>
  <Override PartName="/xl/embeddings/oleObject24.bin" ContentType="application/vnd.openxmlformats-officedocument.oleObject"/>
  <Override PartName="/xl/embeddings/oleObject25.bin" ContentType="application/vnd.openxmlformats-officedocument.oleObject"/>
  <Override PartName="/xl/embeddings/oleObject26.bin" ContentType="application/vnd.openxmlformats-officedocument.oleObject"/>
  <Override PartName="/xl/drawings/drawing9.xml" ContentType="application/vnd.openxmlformats-officedocument.drawing+xml"/>
  <Override PartName="/xl/embeddings/oleObject27.bin" ContentType="application/vnd.openxmlformats-officedocument.oleObject"/>
  <Override PartName="/xl/embeddings/oleObject28.bin" ContentType="application/vnd.openxmlformats-officedocument.oleObject"/>
  <Override PartName="/xl/embeddings/oleObject29.bin" ContentType="application/vnd.openxmlformats-officedocument.oleObject"/>
  <Override PartName="/xl/embeddings/oleObject30.bin" ContentType="application/vnd.openxmlformats-officedocument.oleObject"/>
  <Override PartName="/xl/drawings/drawing10.xml" ContentType="application/vnd.openxmlformats-officedocument.drawing+xml"/>
  <Override PartName="/xl/embeddings/oleObject31.bin" ContentType="application/vnd.openxmlformats-officedocument.oleObject"/>
  <Override PartName="/xl/embeddings/oleObject32.bin" ContentType="application/vnd.openxmlformats-officedocument.oleObject"/>
  <Override PartName="/xl/embeddings/oleObject33.bin" ContentType="application/vnd.openxmlformats-officedocument.oleObject"/>
  <Override PartName="/xl/embeddings/oleObject34.bin" ContentType="application/vnd.openxmlformats-officedocument.oleObject"/>
  <Override PartName="/xl/drawings/drawing11.xml" ContentType="application/vnd.openxmlformats-officedocument.drawing+xml"/>
  <Override PartName="/xl/embeddings/oleObject35.bin" ContentType="application/vnd.openxmlformats-officedocument.oleObject"/>
  <Override PartName="/xl/embeddings/oleObject36.bin" ContentType="application/vnd.openxmlformats-officedocument.oleObject"/>
  <Override PartName="/xl/embeddings/oleObject37.bin" ContentType="application/vnd.openxmlformats-officedocument.oleObject"/>
  <Override PartName="/xl/embeddings/oleObject38.bin" ContentType="application/vnd.openxmlformats-officedocument.oleObject"/>
  <Override PartName="/xl/drawings/drawing12.xml" ContentType="application/vnd.openxmlformats-officedocument.drawing+xml"/>
  <Override PartName="/xl/embeddings/oleObject39.bin" ContentType="application/vnd.openxmlformats-officedocument.oleObject"/>
  <Override PartName="/xl/embeddings/oleObject40.bin" ContentType="application/vnd.openxmlformats-officedocument.oleObject"/>
  <Override PartName="/xl/embeddings/oleObject41.bin" ContentType="application/vnd.openxmlformats-officedocument.oleObject"/>
  <Override PartName="/xl/embeddings/oleObject42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/>
  <mc:AlternateContent xmlns:mc="http://schemas.openxmlformats.org/markup-compatibility/2006">
    <mc:Choice Requires="x15">
      <x15ac:absPath xmlns:x15ac="http://schemas.microsoft.com/office/spreadsheetml/2010/11/ac" url="L:\00 STHFP\TRANSPARENCIA\PUBLICIDAD ACTIVA\02_PUBLICIDAD ACTIVA DFP\00 Recaudacion\2022\"/>
    </mc:Choice>
  </mc:AlternateContent>
  <xr:revisionPtr revIDLastSave="0" documentId="13_ncr:1_{7AD84133-8E41-4464-8355-840BD8CECC2F}" xr6:coauthVersionLast="47" xr6:coauthVersionMax="47" xr10:uidLastSave="{00000000-0000-0000-0000-000000000000}"/>
  <bookViews>
    <workbookView xWindow="-120" yWindow="-120" windowWidth="19440" windowHeight="15000" activeTab="11" xr2:uid="{00000000-000D-0000-FFFF-FFFF00000000}"/>
  </bookViews>
  <sheets>
    <sheet name="01" sheetId="1" r:id="rId1"/>
    <sheet name="02" sheetId="3" r:id="rId2"/>
    <sheet name="03" sheetId="5" r:id="rId3"/>
    <sheet name="04" sheetId="6" r:id="rId4"/>
    <sheet name="05" sheetId="8" r:id="rId5"/>
    <sheet name="06" sheetId="10" r:id="rId6"/>
    <sheet name="07" sheetId="12" r:id="rId7"/>
    <sheet name="08" sheetId="13" r:id="rId8"/>
    <sheet name="09" sheetId="14" r:id="rId9"/>
    <sheet name="10" sheetId="15" r:id="rId10"/>
    <sheet name="11" sheetId="16" r:id="rId11"/>
    <sheet name="12" sheetId="17" r:id="rId12"/>
  </sheets>
  <definedNames>
    <definedName name="_xlnm.Print_Area" localSheetId="0">'01'!$A$1:$E$133,'01'!$G$1:$M$133</definedName>
    <definedName name="_xlnm.Print_Area" localSheetId="1">'02'!$A$1:$E$133,'02'!$G$1:$M$133</definedName>
    <definedName name="_xlnm.Print_Area" localSheetId="2">'03'!$A$1:$E$133,'03'!$G$1:$M$133</definedName>
    <definedName name="_xlnm.Print_Area" localSheetId="3">'04'!$A$1:$E$134,'04'!$G$1:$M$134</definedName>
    <definedName name="_xlnm.Print_Area" localSheetId="4">'05'!$A$1:$E$134,'05'!$G$1:$M$134</definedName>
    <definedName name="_xlnm.Print_Area" localSheetId="5">'06'!$A$1:$E$134,'06'!$G$1:$M$134</definedName>
    <definedName name="_xlnm.Print_Area" localSheetId="6">'07'!$A$1:$E$134,'07'!$G$1:$M$134</definedName>
    <definedName name="_xlnm.Print_Area" localSheetId="7">'08'!$A$1:$E$134,'08'!$G$1:$M$134</definedName>
    <definedName name="_xlnm.Print_Area" localSheetId="8">'09'!$A$1:$E$134,'09'!$G$1:$M$134</definedName>
    <definedName name="_xlnm.Print_Area" localSheetId="9">'10'!$A$1:$E$134,'10'!$G$1:$M$134</definedName>
    <definedName name="_xlnm.Print_Area" localSheetId="10">'11'!$A$1:$E$134,'11'!$G$1:$M$134</definedName>
    <definedName name="_xlnm.Print_Area" localSheetId="11">'12'!$A$1:$E$143</definedName>
    <definedName name="Area_impresion" localSheetId="0">'01'!$A$1:$E$134,'01'!$G$1:$M$134</definedName>
    <definedName name="Area_impresion" localSheetId="1">'02'!$A$1:$E$134,'02'!$G$1:$M$134</definedName>
    <definedName name="Area_impresion" localSheetId="2">'03'!$A$1:$E$134,'03'!$G$1:$M$134</definedName>
    <definedName name="Area_impresion" localSheetId="3">'04'!$A$1:$E$135,'04'!$G$1:$M$135</definedName>
    <definedName name="Area_impresion" localSheetId="4">'05'!$A$1:$E$135,'05'!$G$1:$M$135</definedName>
    <definedName name="Area_impresion" localSheetId="5">'06'!$A$1:$E$135,'06'!$G$1:$M$135</definedName>
    <definedName name="Area_impresion" localSheetId="6">'07'!$A$1:$E$135,'07'!$G$1:$M$135</definedName>
    <definedName name="Area_impresion" localSheetId="7">'08'!$A$1:$E$135,'08'!$G$1:$M$135</definedName>
    <definedName name="Area_impresion" localSheetId="8">'09'!$A$1:$E$135,'09'!$G$1:$M$135</definedName>
    <definedName name="Area_impresion" localSheetId="9">'10'!$A$1:$E$135,'10'!$G$1:$M$135</definedName>
    <definedName name="Area_impresion" localSheetId="10">'11'!$A$1:$E$135,'11'!$G$1:$M$135</definedName>
    <definedName name="Area_impresion" localSheetId="11">'12'!$A$1:$E$144,'12'!#REF!</definedName>
    <definedName name="Print_Area" localSheetId="0">'01'!$A$1:$E$133,'01'!$G$1:$M$133</definedName>
    <definedName name="Print_Area" localSheetId="1">'02'!$A$1:$E$133,'02'!$G$1:$M$133</definedName>
    <definedName name="Print_Area" localSheetId="2">'03'!$A$1:$E$133,'03'!$G$1:$M$133</definedName>
    <definedName name="Print_Area" localSheetId="3">'04'!$A$1:$E$134,'04'!$G$1:$M$134</definedName>
    <definedName name="Print_Area" localSheetId="4">'05'!$A$1:$E$134,'05'!$G$1:$M$134</definedName>
    <definedName name="Print_Area" localSheetId="5">'06'!$A$1:$E$134,'06'!$G$1:$M$134</definedName>
    <definedName name="Print_Area" localSheetId="6">'07'!$A$1:$E$134,'07'!$G$1:$M$134</definedName>
    <definedName name="Print_Area" localSheetId="7">'08'!$A$1:$E$134,'08'!$G$1:$M$134</definedName>
    <definedName name="Print_Area" localSheetId="8">'09'!$A$1:$E$134,'09'!$G$1:$M$134</definedName>
    <definedName name="Print_Area" localSheetId="9">'10'!$A$1:$E$134,'10'!$G$1:$M$134</definedName>
    <definedName name="Print_Area" localSheetId="10">'11'!$A$1:$E$134,'11'!$G$1:$M$134</definedName>
    <definedName name="Print_Area" localSheetId="11">'12'!$A$1:$E$143,'12'!#REF!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7" i="17" l="1"/>
  <c r="M134" i="17"/>
  <c r="K134" i="17"/>
  <c r="M130" i="17"/>
  <c r="K130" i="17"/>
  <c r="K125" i="17"/>
  <c r="K122" i="17"/>
  <c r="K121" i="17"/>
  <c r="M117" i="17"/>
  <c r="K117" i="17"/>
  <c r="M114" i="17"/>
  <c r="K114" i="17"/>
  <c r="M113" i="17"/>
  <c r="K113" i="17"/>
  <c r="M111" i="17"/>
  <c r="K111" i="17"/>
  <c r="K109" i="17"/>
  <c r="M108" i="17"/>
  <c r="K108" i="17"/>
  <c r="M107" i="17"/>
  <c r="K107" i="17"/>
  <c r="M105" i="17"/>
  <c r="K105" i="17"/>
  <c r="M104" i="17"/>
  <c r="K104" i="17"/>
  <c r="M99" i="17"/>
  <c r="K99" i="17"/>
  <c r="M96" i="17"/>
  <c r="K96" i="17"/>
  <c r="M95" i="17"/>
  <c r="K95" i="17"/>
  <c r="M91" i="17"/>
  <c r="K91" i="17"/>
  <c r="M87" i="17"/>
  <c r="K87" i="17"/>
  <c r="M84" i="17"/>
  <c r="K84" i="17"/>
  <c r="M83" i="17"/>
  <c r="K83" i="17"/>
  <c r="M82" i="17"/>
  <c r="K82" i="17"/>
  <c r="M79" i="17"/>
  <c r="K79" i="17"/>
  <c r="M76" i="17"/>
  <c r="K76" i="17"/>
  <c r="M75" i="17"/>
  <c r="K75" i="17"/>
  <c r="M74" i="17"/>
  <c r="K74" i="17"/>
  <c r="M71" i="17"/>
  <c r="K71" i="17"/>
  <c r="K68" i="17"/>
  <c r="M67" i="17"/>
  <c r="K67" i="17"/>
  <c r="K66" i="17"/>
  <c r="M65" i="17"/>
  <c r="K65" i="17"/>
  <c r="M64" i="17"/>
  <c r="K64" i="17"/>
  <c r="M63" i="17"/>
  <c r="K63" i="17"/>
  <c r="K62" i="17"/>
  <c r="M61" i="17"/>
  <c r="K61" i="17"/>
  <c r="M60" i="17"/>
  <c r="K60" i="17"/>
  <c r="M59" i="17"/>
  <c r="K59" i="17"/>
  <c r="K58" i="17"/>
  <c r="M57" i="17"/>
  <c r="K57" i="17"/>
  <c r="K56" i="17"/>
  <c r="M55" i="17"/>
  <c r="K55" i="17"/>
  <c r="M54" i="17"/>
  <c r="K54" i="17"/>
  <c r="K53" i="17"/>
  <c r="M52" i="17"/>
  <c r="K52" i="17"/>
  <c r="M51" i="17"/>
  <c r="K51" i="17"/>
  <c r="M50" i="17"/>
  <c r="K50" i="17"/>
  <c r="M49" i="17"/>
  <c r="K49" i="17"/>
  <c r="M46" i="17"/>
  <c r="K46" i="17"/>
  <c r="K43" i="17"/>
  <c r="M42" i="17"/>
  <c r="K42" i="17"/>
  <c r="K41" i="17"/>
  <c r="M40" i="17"/>
  <c r="K40" i="17"/>
  <c r="M39" i="17"/>
  <c r="K39" i="17"/>
  <c r="M38" i="17"/>
  <c r="K38" i="17"/>
  <c r="M35" i="17"/>
  <c r="K35" i="17"/>
  <c r="M32" i="17"/>
  <c r="K32" i="17"/>
  <c r="M31" i="17"/>
  <c r="K31" i="17"/>
  <c r="M30" i="17"/>
  <c r="K30" i="17"/>
  <c r="M29" i="17"/>
  <c r="K29" i="17"/>
  <c r="M25" i="17"/>
  <c r="K25" i="17"/>
  <c r="K24" i="17"/>
  <c r="K23" i="17"/>
  <c r="M22" i="17"/>
  <c r="K22" i="17"/>
  <c r="M21" i="17"/>
  <c r="K21" i="17"/>
  <c r="M20" i="17"/>
  <c r="K20" i="17"/>
  <c r="M19" i="17"/>
  <c r="K19" i="17"/>
  <c r="M18" i="17"/>
  <c r="K18" i="17"/>
  <c r="M17" i="17"/>
  <c r="M16" i="17"/>
  <c r="K16" i="17"/>
  <c r="G132" i="16"/>
  <c r="M125" i="16"/>
  <c r="K125" i="16"/>
  <c r="M121" i="16"/>
  <c r="K121" i="16"/>
  <c r="M117" i="16"/>
  <c r="K117" i="16"/>
  <c r="M114" i="16"/>
  <c r="K114" i="16"/>
  <c r="M113" i="16"/>
  <c r="K113" i="16"/>
  <c r="M111" i="16"/>
  <c r="K111" i="16"/>
  <c r="K109" i="16"/>
  <c r="M108" i="16"/>
  <c r="K108" i="16"/>
  <c r="M107" i="16"/>
  <c r="K107" i="16"/>
  <c r="M105" i="16"/>
  <c r="K105" i="16"/>
  <c r="M104" i="16"/>
  <c r="K104" i="16"/>
  <c r="M99" i="16"/>
  <c r="K99" i="16"/>
  <c r="M96" i="16"/>
  <c r="K96" i="16"/>
  <c r="M95" i="16"/>
  <c r="K95" i="16"/>
  <c r="M91" i="16"/>
  <c r="K91" i="16"/>
  <c r="M87" i="16"/>
  <c r="K87" i="16"/>
  <c r="M84" i="16"/>
  <c r="K84" i="16"/>
  <c r="M83" i="16"/>
  <c r="K83" i="16"/>
  <c r="M82" i="16"/>
  <c r="K82" i="16"/>
  <c r="M79" i="16"/>
  <c r="K79" i="16"/>
  <c r="M76" i="16"/>
  <c r="K76" i="16"/>
  <c r="M75" i="16"/>
  <c r="K75" i="16"/>
  <c r="M74" i="16"/>
  <c r="K74" i="16"/>
  <c r="M71" i="16"/>
  <c r="K71" i="16"/>
  <c r="K68" i="16"/>
  <c r="M67" i="16"/>
  <c r="K67" i="16"/>
  <c r="K66" i="16"/>
  <c r="M65" i="16"/>
  <c r="K65" i="16"/>
  <c r="M64" i="16"/>
  <c r="K64" i="16"/>
  <c r="M63" i="16"/>
  <c r="K63" i="16"/>
  <c r="K62" i="16"/>
  <c r="M61" i="16"/>
  <c r="K61" i="16"/>
  <c r="M60" i="16"/>
  <c r="K60" i="16"/>
  <c r="M59" i="16"/>
  <c r="K59" i="16"/>
  <c r="K58" i="16"/>
  <c r="M57" i="16"/>
  <c r="K57" i="16"/>
  <c r="K56" i="16"/>
  <c r="M55" i="16"/>
  <c r="K55" i="16"/>
  <c r="M54" i="16"/>
  <c r="K54" i="16"/>
  <c r="K53" i="16"/>
  <c r="M52" i="16"/>
  <c r="K52" i="16"/>
  <c r="M51" i="16"/>
  <c r="K51" i="16"/>
  <c r="M50" i="16"/>
  <c r="K50" i="16"/>
  <c r="M49" i="16"/>
  <c r="K49" i="16"/>
  <c r="M46" i="16"/>
  <c r="K46" i="16"/>
  <c r="K43" i="16"/>
  <c r="M42" i="16"/>
  <c r="K42" i="16"/>
  <c r="M41" i="16"/>
  <c r="K41" i="16"/>
  <c r="M40" i="16"/>
  <c r="K40" i="16"/>
  <c r="M39" i="16"/>
  <c r="K39" i="16"/>
  <c r="M38" i="16"/>
  <c r="K38" i="16"/>
  <c r="M35" i="16"/>
  <c r="K35" i="16"/>
  <c r="M32" i="16"/>
  <c r="K32" i="16"/>
  <c r="M31" i="16"/>
  <c r="K31" i="16"/>
  <c r="M30" i="16"/>
  <c r="K30" i="16"/>
  <c r="M29" i="16"/>
  <c r="K29" i="16"/>
  <c r="M25" i="16"/>
  <c r="K25" i="16"/>
  <c r="K24" i="16"/>
  <c r="K23" i="16"/>
  <c r="M22" i="16"/>
  <c r="K22" i="16"/>
  <c r="M21" i="16"/>
  <c r="K21" i="16"/>
  <c r="M20" i="16"/>
  <c r="K20" i="16"/>
  <c r="M19" i="16"/>
  <c r="K19" i="16"/>
  <c r="M18" i="16"/>
  <c r="K18" i="16"/>
  <c r="M17" i="16"/>
  <c r="K17" i="16"/>
  <c r="M16" i="16"/>
  <c r="K16" i="16"/>
  <c r="M8" i="16"/>
  <c r="G132" i="15" l="1"/>
  <c r="M125" i="15"/>
  <c r="K125" i="15"/>
  <c r="M121" i="15"/>
  <c r="K121" i="15"/>
  <c r="M117" i="15"/>
  <c r="K117" i="15"/>
  <c r="M114" i="15"/>
  <c r="K114" i="15"/>
  <c r="M113" i="15"/>
  <c r="K113" i="15"/>
  <c r="M111" i="15"/>
  <c r="K111" i="15"/>
  <c r="K109" i="15"/>
  <c r="M108" i="15"/>
  <c r="K108" i="15"/>
  <c r="M107" i="15"/>
  <c r="K107" i="15"/>
  <c r="M105" i="15"/>
  <c r="K105" i="15"/>
  <c r="M104" i="15"/>
  <c r="K104" i="15"/>
  <c r="M99" i="15"/>
  <c r="K99" i="15"/>
  <c r="M96" i="15"/>
  <c r="K96" i="15"/>
  <c r="M95" i="15"/>
  <c r="K95" i="15"/>
  <c r="M91" i="15"/>
  <c r="K91" i="15"/>
  <c r="M87" i="15"/>
  <c r="K87" i="15"/>
  <c r="M84" i="15"/>
  <c r="K84" i="15"/>
  <c r="M83" i="15"/>
  <c r="K83" i="15"/>
  <c r="M82" i="15"/>
  <c r="K82" i="15"/>
  <c r="M79" i="15"/>
  <c r="K79" i="15"/>
  <c r="M76" i="15"/>
  <c r="K76" i="15"/>
  <c r="M75" i="15"/>
  <c r="K75" i="15"/>
  <c r="M74" i="15"/>
  <c r="K74" i="15"/>
  <c r="M71" i="15"/>
  <c r="K71" i="15"/>
  <c r="K68" i="15"/>
  <c r="K67" i="15"/>
  <c r="K66" i="15"/>
  <c r="M65" i="15"/>
  <c r="K65" i="15"/>
  <c r="M64" i="15"/>
  <c r="K64" i="15"/>
  <c r="M63" i="15"/>
  <c r="K63" i="15"/>
  <c r="K62" i="15"/>
  <c r="M61" i="15"/>
  <c r="K61" i="15"/>
  <c r="M60" i="15"/>
  <c r="K60" i="15"/>
  <c r="M59" i="15"/>
  <c r="K59" i="15"/>
  <c r="K58" i="15"/>
  <c r="M57" i="15"/>
  <c r="K57" i="15"/>
  <c r="K56" i="15"/>
  <c r="M55" i="15"/>
  <c r="K55" i="15"/>
  <c r="M54" i="15"/>
  <c r="K54" i="15"/>
  <c r="K53" i="15"/>
  <c r="M52" i="15"/>
  <c r="K52" i="15"/>
  <c r="M51" i="15"/>
  <c r="K51" i="15"/>
  <c r="M50" i="15"/>
  <c r="K50" i="15"/>
  <c r="M49" i="15"/>
  <c r="K49" i="15"/>
  <c r="M46" i="15"/>
  <c r="K46" i="15"/>
  <c r="K43" i="15"/>
  <c r="M42" i="15"/>
  <c r="K42" i="15"/>
  <c r="K41" i="15"/>
  <c r="M40" i="15"/>
  <c r="K40" i="15"/>
  <c r="M39" i="15"/>
  <c r="K39" i="15"/>
  <c r="M38" i="15"/>
  <c r="K38" i="15"/>
  <c r="M35" i="15"/>
  <c r="K35" i="15"/>
  <c r="M32" i="15"/>
  <c r="K32" i="15"/>
  <c r="M31" i="15"/>
  <c r="K31" i="15"/>
  <c r="M30" i="15"/>
  <c r="K30" i="15"/>
  <c r="M29" i="15"/>
  <c r="K29" i="15"/>
  <c r="M25" i="15"/>
  <c r="K25" i="15"/>
  <c r="K24" i="15"/>
  <c r="K23" i="15"/>
  <c r="M22" i="15"/>
  <c r="K22" i="15"/>
  <c r="M21" i="15"/>
  <c r="K21" i="15"/>
  <c r="M20" i="15"/>
  <c r="K20" i="15"/>
  <c r="M19" i="15"/>
  <c r="K19" i="15"/>
  <c r="M18" i="15"/>
  <c r="K18" i="15"/>
  <c r="M17" i="15"/>
  <c r="K17" i="15"/>
  <c r="M16" i="15"/>
  <c r="K16" i="15"/>
  <c r="M8" i="15"/>
  <c r="G132" i="14" l="1"/>
  <c r="M125" i="14"/>
  <c r="K125" i="14"/>
  <c r="M121" i="14"/>
  <c r="K121" i="14"/>
  <c r="M117" i="14"/>
  <c r="K117" i="14"/>
  <c r="M114" i="14"/>
  <c r="K114" i="14"/>
  <c r="M113" i="14"/>
  <c r="K113" i="14"/>
  <c r="M111" i="14"/>
  <c r="K111" i="14"/>
  <c r="K109" i="14"/>
  <c r="M108" i="14"/>
  <c r="K108" i="14"/>
  <c r="M107" i="14"/>
  <c r="K107" i="14"/>
  <c r="M105" i="14"/>
  <c r="K105" i="14"/>
  <c r="M104" i="14"/>
  <c r="K104" i="14"/>
  <c r="M99" i="14"/>
  <c r="K99" i="14"/>
  <c r="M96" i="14"/>
  <c r="K96" i="14"/>
  <c r="M95" i="14"/>
  <c r="K95" i="14"/>
  <c r="M91" i="14"/>
  <c r="K91" i="14"/>
  <c r="M87" i="14"/>
  <c r="K87" i="14"/>
  <c r="M84" i="14"/>
  <c r="K84" i="14"/>
  <c r="M83" i="14"/>
  <c r="K83" i="14"/>
  <c r="M82" i="14"/>
  <c r="K82" i="14"/>
  <c r="M79" i="14"/>
  <c r="K79" i="14"/>
  <c r="M76" i="14"/>
  <c r="K76" i="14"/>
  <c r="M75" i="14"/>
  <c r="K75" i="14"/>
  <c r="M74" i="14"/>
  <c r="K74" i="14"/>
  <c r="M71" i="14"/>
  <c r="K71" i="14"/>
  <c r="K68" i="14"/>
  <c r="M67" i="14"/>
  <c r="K67" i="14"/>
  <c r="K66" i="14"/>
  <c r="M65" i="14"/>
  <c r="K65" i="14"/>
  <c r="M64" i="14"/>
  <c r="K64" i="14"/>
  <c r="M63" i="14"/>
  <c r="K63" i="14"/>
  <c r="K62" i="14"/>
  <c r="M61" i="14"/>
  <c r="K61" i="14"/>
  <c r="M60" i="14"/>
  <c r="K60" i="14"/>
  <c r="M59" i="14"/>
  <c r="K59" i="14"/>
  <c r="K58" i="14"/>
  <c r="M57" i="14"/>
  <c r="K57" i="14"/>
  <c r="K56" i="14"/>
  <c r="M55" i="14"/>
  <c r="K55" i="14"/>
  <c r="M54" i="14"/>
  <c r="K54" i="14"/>
  <c r="K53" i="14"/>
  <c r="M52" i="14"/>
  <c r="K52" i="14"/>
  <c r="M51" i="14"/>
  <c r="K51" i="14"/>
  <c r="M50" i="14"/>
  <c r="K50" i="14"/>
  <c r="M49" i="14"/>
  <c r="K49" i="14"/>
  <c r="M46" i="14"/>
  <c r="K46" i="14"/>
  <c r="K43" i="14"/>
  <c r="M42" i="14"/>
  <c r="K42" i="14"/>
  <c r="M41" i="14"/>
  <c r="K41" i="14"/>
  <c r="M40" i="14"/>
  <c r="K40" i="14"/>
  <c r="M39" i="14"/>
  <c r="K39" i="14"/>
  <c r="M38" i="14"/>
  <c r="K38" i="14"/>
  <c r="M35" i="14"/>
  <c r="K35" i="14"/>
  <c r="M32" i="14"/>
  <c r="K32" i="14"/>
  <c r="M31" i="14"/>
  <c r="K31" i="14"/>
  <c r="M30" i="14"/>
  <c r="K30" i="14"/>
  <c r="M29" i="14"/>
  <c r="K29" i="14"/>
  <c r="M25" i="14"/>
  <c r="K25" i="14"/>
  <c r="K24" i="14"/>
  <c r="K23" i="14"/>
  <c r="M22" i="14"/>
  <c r="K22" i="14"/>
  <c r="M21" i="14"/>
  <c r="K21" i="14"/>
  <c r="M20" i="14"/>
  <c r="K20" i="14"/>
  <c r="M19" i="14"/>
  <c r="K19" i="14"/>
  <c r="M18" i="14"/>
  <c r="K18" i="14"/>
  <c r="M17" i="14"/>
  <c r="K17" i="14"/>
  <c r="M16" i="14"/>
  <c r="K16" i="14"/>
  <c r="M8" i="14"/>
  <c r="G132" i="13" l="1"/>
  <c r="M125" i="13"/>
  <c r="K125" i="13"/>
  <c r="M121" i="13"/>
  <c r="K121" i="13"/>
  <c r="M117" i="13"/>
  <c r="K117" i="13"/>
  <c r="M114" i="13"/>
  <c r="K114" i="13"/>
  <c r="M113" i="13"/>
  <c r="K113" i="13"/>
  <c r="M111" i="13"/>
  <c r="K111" i="13"/>
  <c r="K109" i="13"/>
  <c r="M108" i="13"/>
  <c r="K108" i="13"/>
  <c r="M107" i="13"/>
  <c r="K107" i="13"/>
  <c r="M105" i="13"/>
  <c r="K105" i="13"/>
  <c r="M104" i="13"/>
  <c r="K104" i="13"/>
  <c r="M99" i="13"/>
  <c r="K99" i="13"/>
  <c r="M96" i="13"/>
  <c r="K96" i="13"/>
  <c r="M95" i="13"/>
  <c r="K95" i="13"/>
  <c r="M91" i="13"/>
  <c r="K91" i="13"/>
  <c r="M87" i="13"/>
  <c r="K87" i="13"/>
  <c r="M84" i="13"/>
  <c r="K84" i="13"/>
  <c r="M83" i="13"/>
  <c r="K83" i="13"/>
  <c r="M82" i="13"/>
  <c r="K82" i="13"/>
  <c r="M79" i="13"/>
  <c r="K79" i="13"/>
  <c r="M76" i="13"/>
  <c r="K76" i="13"/>
  <c r="M75" i="13"/>
  <c r="K75" i="13"/>
  <c r="M74" i="13"/>
  <c r="K74" i="13"/>
  <c r="M71" i="13"/>
  <c r="K71" i="13"/>
  <c r="K68" i="13"/>
  <c r="K67" i="13"/>
  <c r="K66" i="13"/>
  <c r="M65" i="13"/>
  <c r="K65" i="13"/>
  <c r="M64" i="13"/>
  <c r="K64" i="13"/>
  <c r="M63" i="13"/>
  <c r="K63" i="13"/>
  <c r="K62" i="13"/>
  <c r="M61" i="13"/>
  <c r="K61" i="13"/>
  <c r="M60" i="13"/>
  <c r="K60" i="13"/>
  <c r="M59" i="13"/>
  <c r="K59" i="13"/>
  <c r="K58" i="13"/>
  <c r="M57" i="13"/>
  <c r="K57" i="13"/>
  <c r="K56" i="13"/>
  <c r="M55" i="13"/>
  <c r="K55" i="13"/>
  <c r="M54" i="13"/>
  <c r="K54" i="13"/>
  <c r="K53" i="13"/>
  <c r="M52" i="13"/>
  <c r="K52" i="13"/>
  <c r="M51" i="13"/>
  <c r="K51" i="13"/>
  <c r="M50" i="13"/>
  <c r="K50" i="13"/>
  <c r="M49" i="13"/>
  <c r="K49" i="13"/>
  <c r="M46" i="13"/>
  <c r="K46" i="13"/>
  <c r="K43" i="13"/>
  <c r="M42" i="13"/>
  <c r="K42" i="13"/>
  <c r="K41" i="13"/>
  <c r="M40" i="13"/>
  <c r="K40" i="13"/>
  <c r="M39" i="13"/>
  <c r="K39" i="13"/>
  <c r="M38" i="13"/>
  <c r="K38" i="13"/>
  <c r="M35" i="13"/>
  <c r="K35" i="13"/>
  <c r="M32" i="13"/>
  <c r="K32" i="13"/>
  <c r="M31" i="13"/>
  <c r="K31" i="13"/>
  <c r="M30" i="13"/>
  <c r="K30" i="13"/>
  <c r="M29" i="13"/>
  <c r="K29" i="13"/>
  <c r="M25" i="13"/>
  <c r="K25" i="13"/>
  <c r="K24" i="13"/>
  <c r="K23" i="13"/>
  <c r="M22" i="13"/>
  <c r="K22" i="13"/>
  <c r="M21" i="13"/>
  <c r="K21" i="13"/>
  <c r="M20" i="13"/>
  <c r="K20" i="13"/>
  <c r="M19" i="13"/>
  <c r="K19" i="13"/>
  <c r="M18" i="13"/>
  <c r="K18" i="13"/>
  <c r="M17" i="13"/>
  <c r="K17" i="13"/>
  <c r="M16" i="13"/>
  <c r="K16" i="13"/>
  <c r="M8" i="13"/>
  <c r="G132" i="12" l="1"/>
  <c r="M121" i="12"/>
  <c r="K121" i="12"/>
  <c r="M117" i="12"/>
  <c r="K117" i="12"/>
  <c r="M114" i="12"/>
  <c r="K114" i="12"/>
  <c r="M113" i="12"/>
  <c r="K113" i="12"/>
  <c r="M111" i="12"/>
  <c r="K111" i="12"/>
  <c r="K109" i="12"/>
  <c r="M108" i="12"/>
  <c r="K108" i="12"/>
  <c r="M107" i="12"/>
  <c r="K107" i="12"/>
  <c r="M105" i="12"/>
  <c r="K105" i="12"/>
  <c r="M104" i="12"/>
  <c r="K104" i="12"/>
  <c r="M99" i="12"/>
  <c r="K99" i="12"/>
  <c r="M96" i="12"/>
  <c r="K96" i="12"/>
  <c r="M95" i="12"/>
  <c r="K95" i="12"/>
  <c r="M84" i="12"/>
  <c r="K84" i="12"/>
  <c r="M83" i="12"/>
  <c r="H83" i="12"/>
  <c r="K83" i="12" s="1"/>
  <c r="E83" i="12"/>
  <c r="E87" i="12" s="1"/>
  <c r="E91" i="12" s="1"/>
  <c r="E125" i="12" s="1"/>
  <c r="B83" i="12"/>
  <c r="M82" i="12"/>
  <c r="K82" i="12"/>
  <c r="J82" i="12"/>
  <c r="H82" i="12"/>
  <c r="E82" i="12"/>
  <c r="B82" i="12"/>
  <c r="B87" i="12" s="1"/>
  <c r="B91" i="12" s="1"/>
  <c r="B125" i="12" s="1"/>
  <c r="M79" i="12"/>
  <c r="K79" i="12"/>
  <c r="M76" i="12"/>
  <c r="K76" i="12"/>
  <c r="M75" i="12"/>
  <c r="K75" i="12"/>
  <c r="M74" i="12"/>
  <c r="K74" i="12"/>
  <c r="M71" i="12"/>
  <c r="K71" i="12"/>
  <c r="K68" i="12"/>
  <c r="K67" i="12"/>
  <c r="K66" i="12"/>
  <c r="M65" i="12"/>
  <c r="K65" i="12"/>
  <c r="M64" i="12"/>
  <c r="K64" i="12"/>
  <c r="M63" i="12"/>
  <c r="K63" i="12"/>
  <c r="K62" i="12"/>
  <c r="M61" i="12"/>
  <c r="K61" i="12"/>
  <c r="M60" i="12"/>
  <c r="K60" i="12"/>
  <c r="M59" i="12"/>
  <c r="K59" i="12"/>
  <c r="K58" i="12"/>
  <c r="M57" i="12"/>
  <c r="K57" i="12"/>
  <c r="K56" i="12"/>
  <c r="M55" i="12"/>
  <c r="K55" i="12"/>
  <c r="M54" i="12"/>
  <c r="K54" i="12"/>
  <c r="K53" i="12"/>
  <c r="M52" i="12"/>
  <c r="K52" i="12"/>
  <c r="M51" i="12"/>
  <c r="K51" i="12"/>
  <c r="M50" i="12"/>
  <c r="K50" i="12"/>
  <c r="M49" i="12"/>
  <c r="K49" i="12"/>
  <c r="M46" i="12"/>
  <c r="K46" i="12"/>
  <c r="K43" i="12"/>
  <c r="M42" i="12"/>
  <c r="K42" i="12"/>
  <c r="K41" i="12"/>
  <c r="M40" i="12"/>
  <c r="K40" i="12"/>
  <c r="M39" i="12"/>
  <c r="K39" i="12"/>
  <c r="M38" i="12"/>
  <c r="K38" i="12"/>
  <c r="M35" i="12"/>
  <c r="K35" i="12"/>
  <c r="M32" i="12"/>
  <c r="K32" i="12"/>
  <c r="M31" i="12"/>
  <c r="K31" i="12"/>
  <c r="M30" i="12"/>
  <c r="K30" i="12"/>
  <c r="M29" i="12"/>
  <c r="K29" i="12"/>
  <c r="M25" i="12"/>
  <c r="K25" i="12"/>
  <c r="K24" i="12"/>
  <c r="K23" i="12"/>
  <c r="M22" i="12"/>
  <c r="K22" i="12"/>
  <c r="M21" i="12"/>
  <c r="K21" i="12"/>
  <c r="M20" i="12"/>
  <c r="K20" i="12"/>
  <c r="M19" i="12"/>
  <c r="K19" i="12"/>
  <c r="M18" i="12"/>
  <c r="K18" i="12"/>
  <c r="M17" i="12"/>
  <c r="K17" i="12"/>
  <c r="M16" i="12"/>
  <c r="K16" i="12"/>
  <c r="M8" i="12"/>
  <c r="H87" i="12" l="1"/>
  <c r="J83" i="12"/>
  <c r="J87" i="12" s="1"/>
  <c r="J91" i="12" s="1"/>
  <c r="J125" i="12" s="1"/>
  <c r="M87" i="12" l="1"/>
  <c r="H91" i="12"/>
  <c r="K87" i="12"/>
  <c r="H125" i="12" l="1"/>
  <c r="M91" i="12"/>
  <c r="K91" i="12"/>
  <c r="M125" i="12" l="1"/>
  <c r="K125" i="12"/>
  <c r="G132" i="10" l="1"/>
  <c r="M125" i="10"/>
  <c r="K125" i="10"/>
  <c r="M121" i="10"/>
  <c r="K121" i="10"/>
  <c r="M117" i="10"/>
  <c r="K117" i="10"/>
  <c r="M114" i="10"/>
  <c r="K114" i="10"/>
  <c r="M113" i="10"/>
  <c r="K113" i="10"/>
  <c r="M111" i="10"/>
  <c r="K111" i="10"/>
  <c r="K109" i="10"/>
  <c r="M108" i="10"/>
  <c r="K108" i="10"/>
  <c r="M107" i="10"/>
  <c r="K107" i="10"/>
  <c r="M105" i="10"/>
  <c r="K105" i="10"/>
  <c r="M104" i="10"/>
  <c r="K104" i="10"/>
  <c r="M99" i="10"/>
  <c r="K99" i="10"/>
  <c r="M96" i="10"/>
  <c r="K96" i="10"/>
  <c r="M95" i="10"/>
  <c r="K95" i="10"/>
  <c r="M91" i="10"/>
  <c r="K91" i="10"/>
  <c r="M87" i="10"/>
  <c r="K87" i="10"/>
  <c r="M84" i="10"/>
  <c r="K84" i="10"/>
  <c r="M83" i="10"/>
  <c r="K83" i="10"/>
  <c r="M82" i="10"/>
  <c r="K82" i="10"/>
  <c r="M79" i="10"/>
  <c r="K79" i="10"/>
  <c r="M76" i="10"/>
  <c r="K76" i="10"/>
  <c r="M75" i="10"/>
  <c r="K75" i="10"/>
  <c r="M74" i="10"/>
  <c r="K74" i="10"/>
  <c r="M71" i="10"/>
  <c r="K71" i="10"/>
  <c r="K68" i="10"/>
  <c r="K67" i="10"/>
  <c r="K66" i="10"/>
  <c r="M65" i="10"/>
  <c r="K65" i="10"/>
  <c r="M64" i="10"/>
  <c r="K64" i="10"/>
  <c r="M63" i="10"/>
  <c r="K63" i="10"/>
  <c r="K62" i="10"/>
  <c r="M61" i="10"/>
  <c r="K61" i="10"/>
  <c r="M60" i="10"/>
  <c r="K60" i="10"/>
  <c r="M59" i="10"/>
  <c r="K59" i="10"/>
  <c r="K58" i="10"/>
  <c r="M57" i="10"/>
  <c r="K57" i="10"/>
  <c r="K56" i="10"/>
  <c r="M55" i="10"/>
  <c r="K55" i="10"/>
  <c r="M54" i="10"/>
  <c r="K54" i="10"/>
  <c r="K53" i="10"/>
  <c r="M52" i="10"/>
  <c r="K52" i="10"/>
  <c r="M51" i="10"/>
  <c r="K51" i="10"/>
  <c r="M50" i="10"/>
  <c r="K50" i="10"/>
  <c r="M49" i="10"/>
  <c r="K49" i="10"/>
  <c r="M46" i="10"/>
  <c r="K46" i="10"/>
  <c r="K43" i="10"/>
  <c r="M42" i="10"/>
  <c r="K42" i="10"/>
  <c r="K41" i="10"/>
  <c r="M40" i="10"/>
  <c r="K40" i="10"/>
  <c r="M39" i="10"/>
  <c r="K39" i="10"/>
  <c r="M38" i="10"/>
  <c r="K38" i="10"/>
  <c r="M35" i="10"/>
  <c r="K35" i="10"/>
  <c r="M32" i="10"/>
  <c r="K32" i="10"/>
  <c r="M31" i="10"/>
  <c r="K31" i="10"/>
  <c r="M30" i="10"/>
  <c r="K30" i="10"/>
  <c r="M29" i="10"/>
  <c r="K29" i="10"/>
  <c r="M25" i="10"/>
  <c r="K25" i="10"/>
  <c r="K24" i="10"/>
  <c r="K23" i="10"/>
  <c r="M22" i="10"/>
  <c r="K22" i="10"/>
  <c r="M21" i="10"/>
  <c r="K21" i="10"/>
  <c r="M20" i="10"/>
  <c r="K20" i="10"/>
  <c r="M19" i="10"/>
  <c r="K19" i="10"/>
  <c r="M18" i="10"/>
  <c r="K18" i="10"/>
  <c r="M17" i="10"/>
  <c r="K17" i="10"/>
  <c r="M16" i="10"/>
  <c r="K16" i="10"/>
  <c r="M8" i="10"/>
  <c r="G132" i="8" l="1"/>
  <c r="M125" i="8"/>
  <c r="K125" i="8"/>
  <c r="M121" i="8"/>
  <c r="K121" i="8"/>
  <c r="M117" i="8"/>
  <c r="K117" i="8"/>
  <c r="M114" i="8"/>
  <c r="K114" i="8"/>
  <c r="M113" i="8"/>
  <c r="K113" i="8"/>
  <c r="M111" i="8"/>
  <c r="K111" i="8"/>
  <c r="K109" i="8"/>
  <c r="M108" i="8"/>
  <c r="K108" i="8"/>
  <c r="M107" i="8"/>
  <c r="K107" i="8"/>
  <c r="M105" i="8"/>
  <c r="K105" i="8"/>
  <c r="M104" i="8"/>
  <c r="K104" i="8"/>
  <c r="M99" i="8"/>
  <c r="K99" i="8"/>
  <c r="M96" i="8"/>
  <c r="K96" i="8"/>
  <c r="M95" i="8"/>
  <c r="K95" i="8"/>
  <c r="M91" i="8"/>
  <c r="K91" i="8"/>
  <c r="M87" i="8"/>
  <c r="K87" i="8"/>
  <c r="M84" i="8"/>
  <c r="K84" i="8"/>
  <c r="M83" i="8"/>
  <c r="K83" i="8"/>
  <c r="M82" i="8"/>
  <c r="K82" i="8"/>
  <c r="M79" i="8"/>
  <c r="K79" i="8"/>
  <c r="M76" i="8"/>
  <c r="K76" i="8"/>
  <c r="M75" i="8"/>
  <c r="K75" i="8"/>
  <c r="M74" i="8"/>
  <c r="K74" i="8"/>
  <c r="M71" i="8"/>
  <c r="K71" i="8"/>
  <c r="K68" i="8"/>
  <c r="K67" i="8"/>
  <c r="K66" i="8"/>
  <c r="M65" i="8"/>
  <c r="K65" i="8"/>
  <c r="M64" i="8"/>
  <c r="K64" i="8"/>
  <c r="M63" i="8"/>
  <c r="K63" i="8"/>
  <c r="K62" i="8"/>
  <c r="M61" i="8"/>
  <c r="K61" i="8"/>
  <c r="M60" i="8"/>
  <c r="K60" i="8"/>
  <c r="M59" i="8"/>
  <c r="K59" i="8"/>
  <c r="K58" i="8"/>
  <c r="M57" i="8"/>
  <c r="K57" i="8"/>
  <c r="K56" i="8"/>
  <c r="M55" i="8"/>
  <c r="K55" i="8"/>
  <c r="M54" i="8"/>
  <c r="K54" i="8"/>
  <c r="K53" i="8"/>
  <c r="M52" i="8"/>
  <c r="K52" i="8"/>
  <c r="M51" i="8"/>
  <c r="K51" i="8"/>
  <c r="M50" i="8"/>
  <c r="K50" i="8"/>
  <c r="M49" i="8"/>
  <c r="K49" i="8"/>
  <c r="M46" i="8"/>
  <c r="K46" i="8"/>
  <c r="K43" i="8"/>
  <c r="M42" i="8"/>
  <c r="K42" i="8"/>
  <c r="K41" i="8"/>
  <c r="M40" i="8"/>
  <c r="K40" i="8"/>
  <c r="M39" i="8"/>
  <c r="K39" i="8"/>
  <c r="M38" i="8"/>
  <c r="K38" i="8"/>
  <c r="M35" i="8"/>
  <c r="K35" i="8"/>
  <c r="M32" i="8"/>
  <c r="K32" i="8"/>
  <c r="M31" i="8"/>
  <c r="K31" i="8"/>
  <c r="M30" i="8"/>
  <c r="K30" i="8"/>
  <c r="M29" i="8"/>
  <c r="K29" i="8"/>
  <c r="M25" i="8"/>
  <c r="K25" i="8"/>
  <c r="K24" i="8"/>
  <c r="K23" i="8"/>
  <c r="M22" i="8"/>
  <c r="K22" i="8"/>
  <c r="M21" i="8"/>
  <c r="K21" i="8"/>
  <c r="M20" i="8"/>
  <c r="K20" i="8"/>
  <c r="M19" i="8"/>
  <c r="K19" i="8"/>
  <c r="M18" i="8"/>
  <c r="K18" i="8"/>
  <c r="M17" i="8"/>
  <c r="K17" i="8"/>
  <c r="M16" i="8"/>
  <c r="K16" i="8"/>
  <c r="M8" i="8"/>
  <c r="G132" i="6" l="1"/>
  <c r="M125" i="6"/>
  <c r="K125" i="6"/>
  <c r="M121" i="6"/>
  <c r="K121" i="6"/>
  <c r="M117" i="6"/>
  <c r="K117" i="6"/>
  <c r="M114" i="6"/>
  <c r="K114" i="6"/>
  <c r="M113" i="6"/>
  <c r="K113" i="6"/>
  <c r="M111" i="6"/>
  <c r="K111" i="6"/>
  <c r="K109" i="6"/>
  <c r="M108" i="6"/>
  <c r="K108" i="6"/>
  <c r="M107" i="6"/>
  <c r="K107" i="6"/>
  <c r="M105" i="6"/>
  <c r="K105" i="6"/>
  <c r="M104" i="6"/>
  <c r="K104" i="6"/>
  <c r="M99" i="6"/>
  <c r="K99" i="6"/>
  <c r="M96" i="6"/>
  <c r="K96" i="6"/>
  <c r="M95" i="6"/>
  <c r="K95" i="6"/>
  <c r="M91" i="6"/>
  <c r="K91" i="6"/>
  <c r="M87" i="6"/>
  <c r="K87" i="6"/>
  <c r="M84" i="6"/>
  <c r="K84" i="6"/>
  <c r="M83" i="6"/>
  <c r="K83" i="6"/>
  <c r="M82" i="6"/>
  <c r="K82" i="6"/>
  <c r="M79" i="6"/>
  <c r="K79" i="6"/>
  <c r="M76" i="6"/>
  <c r="K76" i="6"/>
  <c r="M75" i="6"/>
  <c r="K75" i="6"/>
  <c r="M74" i="6"/>
  <c r="K74" i="6"/>
  <c r="M71" i="6"/>
  <c r="K71" i="6"/>
  <c r="K68" i="6"/>
  <c r="M67" i="6"/>
  <c r="K67" i="6"/>
  <c r="M66" i="6"/>
  <c r="K66" i="6"/>
  <c r="M65" i="6"/>
  <c r="K65" i="6"/>
  <c r="K64" i="6"/>
  <c r="K63" i="6"/>
  <c r="K62" i="6"/>
  <c r="M61" i="6"/>
  <c r="K61" i="6"/>
  <c r="M60" i="6"/>
  <c r="K60" i="6"/>
  <c r="M59" i="6"/>
  <c r="K59" i="6"/>
  <c r="K58" i="6"/>
  <c r="M57" i="6"/>
  <c r="K57" i="6"/>
  <c r="K56" i="6"/>
  <c r="M55" i="6"/>
  <c r="K55" i="6"/>
  <c r="M54" i="6"/>
  <c r="K54" i="6"/>
  <c r="K53" i="6"/>
  <c r="M52" i="6"/>
  <c r="K52" i="6"/>
  <c r="M51" i="6"/>
  <c r="K51" i="6"/>
  <c r="M50" i="6"/>
  <c r="K50" i="6"/>
  <c r="M49" i="6"/>
  <c r="K49" i="6"/>
  <c r="M46" i="6"/>
  <c r="K46" i="6"/>
  <c r="K43" i="6"/>
  <c r="M42" i="6"/>
  <c r="K42" i="6"/>
  <c r="K41" i="6"/>
  <c r="M40" i="6"/>
  <c r="K40" i="6"/>
  <c r="M39" i="6"/>
  <c r="K39" i="6"/>
  <c r="M38" i="6"/>
  <c r="K38" i="6"/>
  <c r="M35" i="6"/>
  <c r="K35" i="6"/>
  <c r="M32" i="6"/>
  <c r="K32" i="6"/>
  <c r="M31" i="6"/>
  <c r="K31" i="6"/>
  <c r="M30" i="6"/>
  <c r="K30" i="6"/>
  <c r="M29" i="6"/>
  <c r="K29" i="6"/>
  <c r="M25" i="6"/>
  <c r="K25" i="6"/>
  <c r="K24" i="6"/>
  <c r="K23" i="6"/>
  <c r="M22" i="6"/>
  <c r="K22" i="6"/>
  <c r="M21" i="6"/>
  <c r="K21" i="6"/>
  <c r="M20" i="6"/>
  <c r="K20" i="6"/>
  <c r="M19" i="6"/>
  <c r="K19" i="6"/>
  <c r="M18" i="6"/>
  <c r="K18" i="6"/>
  <c r="M17" i="6"/>
  <c r="K17" i="6"/>
  <c r="M16" i="6"/>
  <c r="K16" i="6"/>
  <c r="M8" i="6"/>
  <c r="G131" i="5" l="1"/>
  <c r="M124" i="5"/>
  <c r="K124" i="5"/>
  <c r="K120" i="5"/>
  <c r="K116" i="5"/>
  <c r="K113" i="5"/>
  <c r="K112" i="5"/>
  <c r="K110" i="5"/>
  <c r="K108" i="5"/>
  <c r="K107" i="5"/>
  <c r="K106" i="5"/>
  <c r="K104" i="5"/>
  <c r="K103" i="5"/>
  <c r="K98" i="5"/>
  <c r="K95" i="5"/>
  <c r="K94" i="5"/>
  <c r="M90" i="5"/>
  <c r="K90" i="5"/>
  <c r="M86" i="5"/>
  <c r="K86" i="5"/>
  <c r="M83" i="5"/>
  <c r="K83" i="5"/>
  <c r="M82" i="5"/>
  <c r="K82" i="5"/>
  <c r="M81" i="5"/>
  <c r="K81" i="5"/>
  <c r="M78" i="5"/>
  <c r="K78" i="5"/>
  <c r="M75" i="5"/>
  <c r="K75" i="5"/>
  <c r="M74" i="5"/>
  <c r="K74" i="5"/>
  <c r="M73" i="5"/>
  <c r="K73" i="5"/>
  <c r="M70" i="5"/>
  <c r="K70" i="5"/>
  <c r="K67" i="5"/>
  <c r="M66" i="5"/>
  <c r="K66" i="5"/>
  <c r="M65" i="5"/>
  <c r="K65" i="5"/>
  <c r="M64" i="5"/>
  <c r="K64" i="5"/>
  <c r="K63" i="5"/>
  <c r="K62" i="5"/>
  <c r="K61" i="5"/>
  <c r="M60" i="5"/>
  <c r="K60" i="5"/>
  <c r="M59" i="5"/>
  <c r="K59" i="5"/>
  <c r="M58" i="5"/>
  <c r="K58" i="5"/>
  <c r="K57" i="5"/>
  <c r="M56" i="5"/>
  <c r="K56" i="5"/>
  <c r="K55" i="5"/>
  <c r="M54" i="5"/>
  <c r="K54" i="5"/>
  <c r="M53" i="5"/>
  <c r="K53" i="5"/>
  <c r="K52" i="5"/>
  <c r="M51" i="5"/>
  <c r="K51" i="5"/>
  <c r="M50" i="5"/>
  <c r="K50" i="5"/>
  <c r="M49" i="5"/>
  <c r="K49" i="5"/>
  <c r="M48" i="5"/>
  <c r="K48" i="5"/>
  <c r="M45" i="5"/>
  <c r="K45" i="5"/>
  <c r="K42" i="5"/>
  <c r="M41" i="5"/>
  <c r="K41" i="5"/>
  <c r="K40" i="5"/>
  <c r="M39" i="5"/>
  <c r="K39" i="5"/>
  <c r="M38" i="5"/>
  <c r="K38" i="5"/>
  <c r="M37" i="5"/>
  <c r="K37" i="5"/>
  <c r="M34" i="5"/>
  <c r="K34" i="5"/>
  <c r="M31" i="5"/>
  <c r="K31" i="5"/>
  <c r="M30" i="5"/>
  <c r="K30" i="5"/>
  <c r="M29" i="5"/>
  <c r="K29" i="5"/>
  <c r="M28" i="5"/>
  <c r="K28" i="5"/>
  <c r="M24" i="5"/>
  <c r="K24" i="5"/>
  <c r="K23" i="5"/>
  <c r="K22" i="5"/>
  <c r="M21" i="5"/>
  <c r="K21" i="5"/>
  <c r="M20" i="5"/>
  <c r="K20" i="5"/>
  <c r="M19" i="5"/>
  <c r="K19" i="5"/>
  <c r="M18" i="5"/>
  <c r="K18" i="5"/>
  <c r="M17" i="5"/>
  <c r="K17" i="5"/>
  <c r="M16" i="5"/>
  <c r="K16" i="5"/>
  <c r="M15" i="5"/>
  <c r="K15" i="5"/>
  <c r="M7" i="5"/>
  <c r="G131" i="3" l="1"/>
  <c r="M124" i="3"/>
  <c r="K124" i="3"/>
  <c r="K120" i="3"/>
  <c r="K116" i="3"/>
  <c r="K113" i="3"/>
  <c r="K112" i="3"/>
  <c r="K110" i="3"/>
  <c r="K108" i="3"/>
  <c r="K107" i="3"/>
  <c r="K106" i="3"/>
  <c r="K104" i="3"/>
  <c r="K103" i="3"/>
  <c r="K98" i="3"/>
  <c r="K95" i="3"/>
  <c r="K94" i="3"/>
  <c r="M90" i="3"/>
  <c r="K90" i="3"/>
  <c r="M86" i="3"/>
  <c r="K86" i="3"/>
  <c r="M83" i="3"/>
  <c r="K83" i="3"/>
  <c r="M82" i="3"/>
  <c r="K82" i="3"/>
  <c r="M81" i="3"/>
  <c r="K81" i="3"/>
  <c r="M78" i="3"/>
  <c r="K78" i="3"/>
  <c r="M75" i="3"/>
  <c r="K75" i="3"/>
  <c r="M74" i="3"/>
  <c r="K74" i="3"/>
  <c r="M73" i="3"/>
  <c r="K73" i="3"/>
  <c r="M70" i="3"/>
  <c r="K70" i="3"/>
  <c r="K67" i="3"/>
  <c r="M66" i="3"/>
  <c r="K66" i="3"/>
  <c r="M65" i="3"/>
  <c r="K65" i="3"/>
  <c r="M64" i="3"/>
  <c r="K64" i="3"/>
  <c r="K63" i="3"/>
  <c r="K62" i="3"/>
  <c r="K61" i="3"/>
  <c r="M60" i="3"/>
  <c r="K60" i="3"/>
  <c r="M59" i="3"/>
  <c r="K59" i="3"/>
  <c r="M58" i="3"/>
  <c r="K58" i="3"/>
  <c r="K57" i="3"/>
  <c r="M56" i="3"/>
  <c r="K56" i="3"/>
  <c r="K55" i="3"/>
  <c r="M54" i="3"/>
  <c r="K54" i="3"/>
  <c r="M53" i="3"/>
  <c r="K53" i="3"/>
  <c r="K52" i="3"/>
  <c r="M51" i="3"/>
  <c r="K51" i="3"/>
  <c r="M50" i="3"/>
  <c r="K50" i="3"/>
  <c r="M49" i="3"/>
  <c r="K49" i="3"/>
  <c r="M48" i="3"/>
  <c r="K48" i="3"/>
  <c r="M45" i="3"/>
  <c r="K45" i="3"/>
  <c r="K42" i="3"/>
  <c r="M41" i="3"/>
  <c r="K41" i="3"/>
  <c r="K40" i="3"/>
  <c r="M39" i="3"/>
  <c r="K39" i="3"/>
  <c r="M38" i="3"/>
  <c r="K38" i="3"/>
  <c r="M37" i="3"/>
  <c r="K37" i="3"/>
  <c r="M34" i="3"/>
  <c r="K34" i="3"/>
  <c r="M31" i="3"/>
  <c r="K31" i="3"/>
  <c r="M30" i="3"/>
  <c r="K30" i="3"/>
  <c r="M29" i="3"/>
  <c r="K29" i="3"/>
  <c r="M28" i="3"/>
  <c r="K28" i="3"/>
  <c r="M24" i="3"/>
  <c r="K24" i="3"/>
  <c r="K23" i="3"/>
  <c r="K22" i="3"/>
  <c r="M21" i="3"/>
  <c r="K21" i="3"/>
  <c r="M20" i="3"/>
  <c r="K20" i="3"/>
  <c r="M19" i="3"/>
  <c r="K19" i="3"/>
  <c r="M18" i="3"/>
  <c r="K18" i="3"/>
  <c r="M17" i="3"/>
  <c r="K17" i="3"/>
  <c r="M16" i="3"/>
  <c r="K16" i="3"/>
  <c r="M15" i="3"/>
  <c r="K15" i="3"/>
  <c r="M7" i="3"/>
  <c r="M90" i="1" l="1"/>
  <c r="M83" i="1"/>
  <c r="K82" i="1"/>
  <c r="M74" i="1"/>
  <c r="M51" i="1"/>
  <c r="M45" i="1"/>
  <c r="M38" i="1"/>
  <c r="M24" i="1"/>
  <c r="M21" i="1"/>
  <c r="M17" i="1"/>
  <c r="K63" i="1"/>
  <c r="K55" i="1"/>
  <c r="K52" i="1"/>
  <c r="K42" i="1"/>
  <c r="K23" i="1"/>
  <c r="K22" i="1"/>
  <c r="M31" i="1" l="1"/>
  <c r="M48" i="1"/>
  <c r="M56" i="1"/>
  <c r="M64" i="1"/>
  <c r="M70" i="1"/>
  <c r="M39" i="1"/>
  <c r="M60" i="1"/>
  <c r="K104" i="1"/>
  <c r="M124" i="1"/>
  <c r="M16" i="1"/>
  <c r="M18" i="1"/>
  <c r="M78" i="1"/>
  <c r="M86" i="1"/>
  <c r="M20" i="1"/>
  <c r="M28" i="1"/>
  <c r="M29" i="1"/>
  <c r="M30" i="1"/>
  <c r="M34" i="1"/>
  <c r="M37" i="1"/>
  <c r="M41" i="1"/>
  <c r="M49" i="1"/>
  <c r="M50" i="1"/>
  <c r="M53" i="1"/>
  <c r="M54" i="1"/>
  <c r="M65" i="1"/>
  <c r="M66" i="1"/>
  <c r="K107" i="1"/>
  <c r="K31" i="1"/>
  <c r="K49" i="1"/>
  <c r="M82" i="1"/>
  <c r="K17" i="1"/>
  <c r="K51" i="1"/>
  <c r="K59" i="1"/>
  <c r="K61" i="1"/>
  <c r="K62" i="1"/>
  <c r="K30" i="1"/>
  <c r="K50" i="1"/>
  <c r="K113" i="1"/>
  <c r="K83" i="1"/>
  <c r="K75" i="1"/>
  <c r="K60" i="1"/>
  <c r="K54" i="1"/>
  <c r="K29" i="1"/>
  <c r="K18" i="1"/>
  <c r="K16" i="1"/>
  <c r="G131" i="1"/>
  <c r="K116" i="1" l="1"/>
  <c r="K108" i="1"/>
  <c r="K103" i="1"/>
  <c r="K90" i="1"/>
  <c r="K81" i="1"/>
  <c r="K73" i="1"/>
  <c r="K65" i="1"/>
  <c r="K57" i="1"/>
  <c r="K53" i="1"/>
  <c r="K48" i="1"/>
  <c r="K41" i="1"/>
  <c r="K39" i="1"/>
  <c r="K37" i="1"/>
  <c r="K24" i="1"/>
  <c r="K20" i="1"/>
  <c r="K64" i="1" l="1"/>
  <c r="K124" i="1"/>
  <c r="K56" i="1"/>
  <c r="K21" i="1"/>
  <c r="K38" i="1"/>
  <c r="K45" i="1"/>
  <c r="K58" i="1"/>
  <c r="K70" i="1"/>
  <c r="K78" i="1"/>
  <c r="K86" i="1"/>
  <c r="K98" i="1"/>
  <c r="K67" i="1"/>
  <c r="K66" i="1"/>
  <c r="K15" i="1"/>
  <c r="K19" i="1"/>
  <c r="K28" i="1"/>
  <c r="K34" i="1"/>
  <c r="K40" i="1"/>
  <c r="K74" i="1"/>
  <c r="K94" i="1"/>
  <c r="K110" i="1"/>
  <c r="K120" i="1"/>
  <c r="K95" i="1"/>
  <c r="K106" i="1"/>
  <c r="K112" i="1"/>
  <c r="M7" i="1" l="1"/>
  <c r="M15" i="1" l="1"/>
</calcChain>
</file>

<file path=xl/sharedStrings.xml><?xml version="1.0" encoding="utf-8"?>
<sst xmlns="http://schemas.openxmlformats.org/spreadsheetml/2006/main" count="3688" uniqueCount="167">
  <si>
    <t>Pertsona Fisikoen Errentaren Gaineko Zerga/Impto. S/Renta Personas Físicas</t>
  </si>
  <si>
    <t xml:space="preserve">        Kuota Diferentzial Garbia/Cuota Diferencial Neta                  </t>
  </si>
  <si>
    <t xml:space="preserve">PFEZ Guztira / Total I.R.P.F.                          </t>
  </si>
  <si>
    <t>Sozietatearen Gaineko Zerga/Impto. s/Sociedades</t>
  </si>
  <si>
    <t xml:space="preserve">        Hidrokarburoak/Hidrocarburos                           </t>
  </si>
  <si>
    <t xml:space="preserve">        Garagardoa/Cerveza                                 </t>
  </si>
  <si>
    <t xml:space="preserve">Bingoa/Bingo                                   </t>
  </si>
  <si>
    <t xml:space="preserve">Errekarguak/Recargos                                </t>
  </si>
  <si>
    <t xml:space="preserve">               Barne Eragiketak/Operaciones Interiores                   </t>
  </si>
  <si>
    <t>ZERGA ITUNDUAK GUZTIRA / TOTAL TRIBUTOS CONCERTADOS</t>
  </si>
  <si>
    <t xml:space="preserve">Zeharkako Zergak Guztira / Total Impuestos Indirectos              </t>
  </si>
  <si>
    <t xml:space="preserve">Sozietateen Gaineko Zerga Guztira / Total I. Sociedades                     </t>
  </si>
  <si>
    <t>Diferencia</t>
  </si>
  <si>
    <t>Devoluciones</t>
  </si>
  <si>
    <t>Residuos</t>
  </si>
  <si>
    <t xml:space="preserve">                                  EL DIRECTOR DE FINANZAS Y PRESUPUESTOS</t>
  </si>
  <si>
    <t>Itzulketak</t>
  </si>
  <si>
    <t>Guztira</t>
  </si>
  <si>
    <t>Total</t>
  </si>
  <si>
    <t>Urteko Zergabilketa</t>
  </si>
  <si>
    <t>Aldea</t>
  </si>
  <si>
    <t>Gehikuntza</t>
  </si>
  <si>
    <t>% Incto.</t>
  </si>
  <si>
    <t>Ppto. Año</t>
  </si>
  <si>
    <t>Betearazpena</t>
  </si>
  <si>
    <t>Recaud. Integra</t>
  </si>
  <si>
    <t>Zergabilketa</t>
  </si>
  <si>
    <t>Gordina</t>
  </si>
  <si>
    <t xml:space="preserve">Ekialdi Itxieko </t>
  </si>
  <si>
    <t>Aurreko Urteko</t>
  </si>
  <si>
    <t>Recaud.Acum.Año Ant.</t>
  </si>
  <si>
    <t>Metatua</t>
  </si>
  <si>
    <t>Recaud.Acum.año</t>
  </si>
  <si>
    <t xml:space="preserve">Urteko </t>
  </si>
  <si>
    <t>Aurrekontua</t>
  </si>
  <si>
    <t>Zergabilk. Metatua</t>
  </si>
  <si>
    <t>(%) Ejecuc.</t>
  </si>
  <si>
    <t xml:space="preserve">Zuzeneko Zergak Guztira /Total Impuestos Directos                </t>
  </si>
  <si>
    <t>Zerga Berezien Egokitzapenak/Ajuste Impuestos Especiales</t>
  </si>
  <si>
    <t xml:space="preserve">                                    FINANTZA ETA AURREKONTU ZUZENDARIA</t>
  </si>
  <si>
    <t xml:space="preserve">     OGASUN ZUZENDARIA</t>
  </si>
  <si>
    <t xml:space="preserve">               Inportazioak/Importaciones                                 </t>
  </si>
  <si>
    <t xml:space="preserve">        Elektrizitatea/Electricidad                            </t>
  </si>
  <si>
    <t xml:space="preserve">BEZ Egokitzapenak Guztira / Total Ajustes I.V.A.                     </t>
  </si>
  <si>
    <t xml:space="preserve">ZZ.BB. Egokitzapenak Guztira / Total Ajuste Imptos. Especiales         </t>
  </si>
  <si>
    <t xml:space="preserve">              Tasa Autonomikoa /Tipo Autonómico</t>
  </si>
  <si>
    <t xml:space="preserve">        Kapital Higikorraren Etekinen Atxikipenak/Retenciones Rdtos. Capital Mobiliario   </t>
  </si>
  <si>
    <t xml:space="preserve">        Kapital Higiezinaren Etekinen Atxikipenak/Retenciones Rdtos. Capital Inmobiliario </t>
  </si>
  <si>
    <t xml:space="preserve">       Profesionalen eta Enpresarien Ordainketa Zatikatuak/Pagos Frac.Profes. y Empresariales</t>
  </si>
  <si>
    <t>Kreditu Erakundeetako Gordailuen g.Z./I.s/Depósitos en las Entidades de Crédito</t>
  </si>
  <si>
    <t xml:space="preserve">Egintza Juridiko Dokumentatuen g.Zerga/Impto. s/Actos Jurídicos Documentados   </t>
  </si>
  <si>
    <t xml:space="preserve">        Alkohola eta Edari Deribatuak./ Alcohol y Bebidas Derivadas             </t>
  </si>
  <si>
    <t xml:space="preserve">        Bitarteko Produktuak / Productos Intermedios                   </t>
  </si>
  <si>
    <t xml:space="preserve">        Tabako Laboreak/Labores del Tabaco                      </t>
  </si>
  <si>
    <t>Iraungietako Zergak/Impuestos Extinguidos</t>
  </si>
  <si>
    <t xml:space="preserve">Kasinoak eta Bestelakoak/Casinos y Otros                         </t>
  </si>
  <si>
    <t xml:space="preserve">Berandutza Interesak/Intereses de Demora                     </t>
  </si>
  <si>
    <t xml:space="preserve">Isunak/Sanciones                               </t>
  </si>
  <si>
    <t>BEZaren Egokitzapenak/Ajustes I.V.A.</t>
  </si>
  <si>
    <t xml:space="preserve">       Barne Eragiketak/Operaciones Interiores                   </t>
  </si>
  <si>
    <t xml:space="preserve">       Inportazioak/Importaciones                                 </t>
  </si>
  <si>
    <t xml:space="preserve">              Barne Eragiketak (tasa autonomika salbu)/Op.Interiores (excluido tipo autonómico) </t>
  </si>
  <si>
    <t xml:space="preserve">       Ondare Irabazien Atxikipenak/Retenciones Ganancias Patrimoniales     </t>
  </si>
  <si>
    <t xml:space="preserve">       Loteria eta Apostu Jakin Batzuen g.Z. Berezia/Gravamen Esp. s/Premios Det.Loterias y Ap.</t>
  </si>
  <si>
    <t xml:space="preserve">       Kuota Diferentzial Garbia/Cuota Diferencial Neta                  </t>
  </si>
  <si>
    <t xml:space="preserve">        Ondare Irabazien Atxikipenak/Retenciones Ganancias Patrimoniales     </t>
  </si>
  <si>
    <t xml:space="preserve">Oinordetza eta Dohaintzen gaineko Zerga/Impto. s/Sucesiones y Donaciones        </t>
  </si>
  <si>
    <t>Ez Egoiliarren Errentaren gaineko Zerga/Impto. No Residentes</t>
  </si>
  <si>
    <t>Energia Elektrikoaren Ekoizpenaren gaineko Zerga/Impto. S/Producción de Energía Eléctrica</t>
  </si>
  <si>
    <t xml:space="preserve">Ondare Eskualdaketen g.Zerga/Impto. s/Transmisiones Patrimoniales    </t>
  </si>
  <si>
    <t>Zenbait Garraiobideren gaineko Zerga/I.E. s/Determinados Medios de Transporte</t>
  </si>
  <si>
    <t>Fabrikazio Zerga Bereziak Berezko Kudeaketa/Imptos. Especiales de Fabricación G. Propia</t>
  </si>
  <si>
    <t>Ikatzaren gaineko Zega Berezia/Impto.Especial s/Carbón</t>
  </si>
  <si>
    <t xml:space="preserve">Aseguru-Primen Gaineko Zerga/Impto. s/Primas de Seguros              </t>
  </si>
  <si>
    <t>Joku Jardueraren gaineko Zerga /Impto. S/Actividades del Juego</t>
  </si>
  <si>
    <t>Berotegi-Efektuko Gas Fluordunen g.Z./I.s/Gases Fluorados de Efecto Invernadero</t>
  </si>
  <si>
    <t xml:space="preserve">Makina eta Aparatu Automatikoak/Máquinas y Aparatos Automáticos         </t>
  </si>
  <si>
    <t xml:space="preserve">Jokoaren gaineko tasak Guztira / Total Tasas de Juego                    </t>
  </si>
  <si>
    <t>Tasak eta Bestelako Sarrerak Guztira / Total Tasas y Otros Ingresos</t>
  </si>
  <si>
    <t xml:space="preserve">ZERGA ITUNDUEN BEREZKO KUDEAKETA GUZTIRA/TOTAL TRIB.CONCERT.G.PROPIA  </t>
  </si>
  <si>
    <t xml:space="preserve">       Alkohola,Deribatuak eta Bitartekoak/Alcohol, Derivados e Intermedios</t>
  </si>
  <si>
    <t>ESTATUAREKIKO EGOKITZAPENAK GUZTIRA / TOTAL AJUSTES ESTADO</t>
  </si>
  <si>
    <t>Formalizatugabekoa/Pendiente de Formalización</t>
  </si>
  <si>
    <t xml:space="preserve">        Lan eta Jard.Prof.Etek.Atxik/Retenciones Rdtos. Trabajo y Actividad Profesional</t>
  </si>
  <si>
    <t xml:space="preserve">BEZ (Berezko Kudeaketa)/I.V.A. Gestión Propia                   </t>
  </si>
  <si>
    <t xml:space="preserve">              Inportazioak/Importaciones                                 </t>
  </si>
  <si>
    <t xml:space="preserve">              Tasa Autonomikoa/Tipo Autonomikoa                         </t>
  </si>
  <si>
    <t xml:space="preserve">              Barne Eragiketak/Operaciones Interiores                   </t>
  </si>
  <si>
    <t xml:space="preserve">               Barne Eragiketak (Tasa Autonomika Salbu)/Op.Interiores (Excluido Tipo Autonómico)</t>
  </si>
  <si>
    <t xml:space="preserve">              Barne Eragiketak (Tasa Autonomika Salbu)/Op.Interiores (Excluido Tipo Autonómico)</t>
  </si>
  <si>
    <t>Ondarearen Gaineko  Zerga / Impuesto s/Patrimonio</t>
  </si>
  <si>
    <t>GP-10-01-IMP/VER:09</t>
  </si>
  <si>
    <t>LA DIRECTORA DE HACIENDA</t>
  </si>
  <si>
    <t>Finantza Transakzioen Gaineko Zerga/Impto.s/las Transacciones Financieras</t>
  </si>
  <si>
    <t>Zerbitzu Digital Jakinen Gaineko Zarga/Impto/Determinados Servicios Digitales</t>
  </si>
  <si>
    <t>2022ko URTARRILARREN HILEKO ZERGABILKETA</t>
  </si>
  <si>
    <t>RECAUDACION DEL MES DE ENERO DE 2022</t>
  </si>
  <si>
    <t>RECAUDACION ACUMULADA AL MES DE ENERO DE 2022</t>
  </si>
  <si>
    <t>2022ko URTARRILAREN  ARTE ZERGABILKETA METATUA</t>
  </si>
  <si>
    <t>Vitoria-Gasteizen, 2022ko OTSAILAREN 10ean / Vitoria-Gasteiz,  10 de FEBRERO DE 2022</t>
  </si>
  <si>
    <t xml:space="preserve">                  </t>
  </si>
  <si>
    <t>2022ko OTSAILAREN HILEKO ZERGABILKETA</t>
  </si>
  <si>
    <t>2022ko OTSAILAREN  ARTE ZERGABILKETA METATUA</t>
  </si>
  <si>
    <t>RECAUDACION DEL MES DE FEBRERO DE 2022</t>
  </si>
  <si>
    <t>RECAUDACION ACUMULADA AL MES DE FEBRERO DE 2022</t>
  </si>
  <si>
    <t>Vitoria-Gasteizen, 2022ko MARTXOAREN 10ean / Vitoria-Gasteiz,  10 de MARZO DE 2022</t>
  </si>
  <si>
    <t>2022ko MARTXOAREN HILEKO ZERGABILKETA</t>
  </si>
  <si>
    <t>2022ko MARTXOAREN  ARTE ZERGABILKETA METATUA</t>
  </si>
  <si>
    <t>RECAUDACION DEL MES DE MARZO DE 2022</t>
  </si>
  <si>
    <t>RECAUDACION ACUMULADA AL MES DE MARZO DE 2022</t>
  </si>
  <si>
    <t>Vitoria-Gasteizen, 2022ko APIRILAREN 8an / Vitoria-Gasteiz,  8 de ABRIL DE 2022</t>
  </si>
  <si>
    <t>2022ko APIRILAREN HILEKO ZERGABILKETA</t>
  </si>
  <si>
    <t>2022ko APIRILAREN  ARTE ZERGABILKETA METATUA</t>
  </si>
  <si>
    <t>RECAUDACION DEL MES DE ABRIL DE 2022</t>
  </si>
  <si>
    <t>RECAUDACION ACUMULADA AL MES DE ABRIL DE 2022</t>
  </si>
  <si>
    <t>Vitoria-Gasteizen, 2022ko MAIATZAREN 11n / Vitoria-Gasteiz, 11 de MAYO DE 2022</t>
  </si>
  <si>
    <t>2022ko MAIATZAREN HILEKO ZERGABILKETA</t>
  </si>
  <si>
    <t>2022ko MAIATZAREN  ARTE ZERGABILKETA METATUA</t>
  </si>
  <si>
    <t>RECAUDACION DEL MES DE MAYO DE 2022</t>
  </si>
  <si>
    <t>RECAUDACION ACUMULADA AL MES DE MAYO DE 2022</t>
  </si>
  <si>
    <t xml:space="preserve">       Lan eta Lanbide-jardueren Etek.Atxik/Retenciones Rdtos. Trabajo y Actividad Profesional</t>
  </si>
  <si>
    <t xml:space="preserve">       Kapital Higigarriaren Etekinen Atxikipenak/Retenciones Rdtos. Capital Mobiliario   </t>
  </si>
  <si>
    <t xml:space="preserve">       Kapital Higiezinaren Etekinen Atxikipenak / Retenciones Rdtos. Capital Inmobiliario </t>
  </si>
  <si>
    <t xml:space="preserve">       Lanbide eta Enpresarien Ordainketa Zatikatuak/Pagos Frac.Profes. y Empresariales</t>
  </si>
  <si>
    <t xml:space="preserve">Oinordetza eta Dohaintzen Gaineko Zerga/Impto. s/Sucesiones y Donaciones        </t>
  </si>
  <si>
    <t>Zenbait Zerbitzu Digitalen Gaineko Zarga/Impto/Determinados Servicios Digitales</t>
  </si>
  <si>
    <t>Vitoria-Gasteizen, 2022ko EKAINAREN 9an / Vitoria-Gasteiz, 9 de JUNIO DE 2022</t>
  </si>
  <si>
    <t>GP-10-01-IMP/VER:10</t>
  </si>
  <si>
    <t>2022ko EKAINAREN HILEKO ZERGABILKETA</t>
  </si>
  <si>
    <t>2022ko EKAINAREN  ARTE ZERGABILKETA METATUA</t>
  </si>
  <si>
    <t>RECAUDACION DEL MES DE JUNIO DE 2022</t>
  </si>
  <si>
    <t>RECAUDACION ACUMULADA AL MES DE JUNIO DE 2022</t>
  </si>
  <si>
    <t>Vitoria-Gasteizen, 2022ko UZTAILAREN 12an / Vitoria-Gasteiz, 12 de JULIO DE 2022</t>
  </si>
  <si>
    <t>2022ko UZTAILAREN HILEKO ZERGABILKETA</t>
  </si>
  <si>
    <t>2022ko UZTAILAREN  ARTE ZERGABILKETA METATUA</t>
  </si>
  <si>
    <t>RECAUDACION DEL MES DE JULIO DE 2022</t>
  </si>
  <si>
    <t>RECAUDACION ACUMULADA AL MES DE JULIO DE 2022</t>
  </si>
  <si>
    <t>Vitoria-Gasteizen, 2022ko ABUZTUAREN 10ean / Vitoria-Gasteiz, 10 de AGOSTO DE 2022</t>
  </si>
  <si>
    <t>2022ko ABUZTUAREN HILEKO ZERGABILKETA</t>
  </si>
  <si>
    <t>2022ko ABUZTUAREN  ARTE ZERGABILKETA METATUA</t>
  </si>
  <si>
    <t>RECAUDACION DEL MES DE AGOSTO DE 2022</t>
  </si>
  <si>
    <t>RECAUDACION ACUMULADA AL MES DE AGOSTO DE 2022</t>
  </si>
  <si>
    <t>Vitoria-Gasteizen, 2022ko IRAILAREN 9an / Vitoria-Gasteiz, 9 de SEPTIEMBRE DE 2022</t>
  </si>
  <si>
    <t>2022ko IRAILAREN HILEKO ZERGABILKETA</t>
  </si>
  <si>
    <t>2022ko IRAILAREN  ARTE ZERGABILKETA METATUA</t>
  </si>
  <si>
    <t>RECAUDACION DEL MES DE SEPTIEMBRE DE 2022</t>
  </si>
  <si>
    <t>RECAUDACION ACUMULADA AL MES DE SEPTIEMBRE DE 2022</t>
  </si>
  <si>
    <t>Vitoria-Gasteizen, 2022ko URRIAREN 7an / Vitoria-Gasteiz, 7 de OCTUBRE DE 2022</t>
  </si>
  <si>
    <t>2022ko URRIAREN HILEKO ZERGABILKETA</t>
  </si>
  <si>
    <t>2022ko URRIAREN ARTE ZERGABILKETA METATUA</t>
  </si>
  <si>
    <t>RECAUDACION DEL MES DE OCTUBRE DE 2022</t>
  </si>
  <si>
    <t>RECAUDACION ACUMULADA AL MES DE OCTUBRE DE 2022</t>
  </si>
  <si>
    <t>Vitoria-Gasteizen, 2022ko AZAROAREN 9an / Vitoria-Gasteiz, 9 de NOVIEMBRE DE 2022</t>
  </si>
  <si>
    <t>2022ko AZAROAREN HILEKO ZERGABILKETA</t>
  </si>
  <si>
    <t>2022ko AZAROAREN ARTE ZERGABILKETA METATUA</t>
  </si>
  <si>
    <t>RECAUDACION DEL MES DE NOVIEMBRE DE 2022</t>
  </si>
  <si>
    <t>RECAUDACION ACUMULADA AL MES DE NOVIEMBRE DE 2022</t>
  </si>
  <si>
    <t>Vitoria-Gasteizen, 2022ko ABENDUAREN 12an / Vitoria-Gasteiz, 12 de DICIEMBRE DE 2022</t>
  </si>
  <si>
    <t>OGASUNEKO ZUZENDARIA, FINANTZA ETA AURREKONTUETAKO ZUZENDARIAREN JARDUNEKOA</t>
  </si>
  <si>
    <t>DIRECTORA DE HACIENDA Y DIRECTORA DE HACIENDA EN FUNCIONES DE LA DIRECCION DE FINANZAS Y PRESUPUESTOS</t>
  </si>
  <si>
    <t>2022ko ABENDUAREN HILEKO ZERGABILKETA</t>
  </si>
  <si>
    <t>RECAUDACION DEL MES DE DICIEMBRE DE 2022</t>
  </si>
  <si>
    <t>Berotegi-Efectuko gas Fluordunen gain.Zergaren egokitzapenak / Ajustes Impto. s/Gases Fluorados de Efectos Inv ernadero</t>
  </si>
  <si>
    <t>Berotegi-Efectuko Gas Fluordunen gain.Zergaren Egokitzapenak guztira / Total Ajustes Impto. s/Gases Fluorados de Efectos Inv ernadero</t>
  </si>
  <si>
    <t>2022ko ABENDUAREN ARTE ZERGABILKETA METATUA</t>
  </si>
  <si>
    <t>RECAUDACION ACUMULADA AL MES DE DICIEMBRE DE 2022</t>
  </si>
  <si>
    <t>Berotegi-Efectuko gas Fluordunen gainb.Zergaren egokitzapena / Ajuste Impto. s/Gases Fluorados de Efectos Inv ernadero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</si>
</sst>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%"/>
    <numFmt numFmtId="165" formatCode="0.0%\ \ "/>
  </numFmts>
  <fonts count="16" x14ac:knownFonts="1">
    <font>
      <sz val="10"/>
      <name val="MS Sans Serif"/>
    </font>
    <font>
      <sz val="6"/>
      <name val="Small Fonts"/>
      <family val="2"/>
    </font>
    <font>
      <b/>
      <sz val="6"/>
      <name val="Small Fonts"/>
      <family val="2"/>
    </font>
    <font>
      <sz val="7"/>
      <name val="Small Fonts"/>
      <family val="2"/>
    </font>
    <font>
      <b/>
      <sz val="7"/>
      <name val="Small Fonts"/>
      <family val="2"/>
    </font>
    <font>
      <sz val="7"/>
      <name val="Small Fonts"/>
      <family val="2"/>
    </font>
    <font>
      <b/>
      <sz val="7"/>
      <name val="Small Fonts"/>
      <family val="2"/>
    </font>
    <font>
      <u/>
      <sz val="7"/>
      <name val="Small Fonts"/>
      <family val="2"/>
    </font>
    <font>
      <sz val="5.5"/>
      <name val="Small Fonts"/>
      <family val="2"/>
    </font>
    <font>
      <sz val="6"/>
      <name val="Small Fonts"/>
      <family val="2"/>
    </font>
    <font>
      <b/>
      <sz val="6"/>
      <name val="Small Fonts"/>
      <family val="2"/>
    </font>
    <font>
      <sz val="7"/>
      <name val="MS Sans Serif"/>
      <family val="2"/>
    </font>
    <font>
      <b/>
      <sz val="8"/>
      <name val="Times New Roman"/>
      <family val="1"/>
    </font>
    <font>
      <b/>
      <u/>
      <sz val="7"/>
      <name val="Small Fonts"/>
      <family val="2"/>
    </font>
    <font>
      <b/>
      <i/>
      <sz val="7"/>
      <name val="Small Fonts"/>
    </font>
    <font>
      <b/>
      <sz val="7"/>
      <name val="Small Fonts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 applyAlignment="1">
      <alignment horizontal="centerContinuous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2" fillId="0" borderId="0" xfId="0" applyFont="1"/>
    <xf numFmtId="165" fontId="4" fillId="0" borderId="0" xfId="0" applyNumberFormat="1" applyFont="1" applyBorder="1"/>
    <xf numFmtId="3" fontId="1" fillId="0" borderId="0" xfId="0" applyNumberFormat="1" applyFont="1"/>
    <xf numFmtId="3" fontId="0" fillId="0" borderId="0" xfId="0" applyNumberFormat="1"/>
    <xf numFmtId="3" fontId="2" fillId="0" borderId="0" xfId="0" applyNumberFormat="1" applyFont="1" applyAlignment="1">
      <alignment horizontal="right"/>
    </xf>
    <xf numFmtId="3" fontId="3" fillId="0" borderId="0" xfId="0" applyNumberFormat="1" applyFont="1" applyBorder="1"/>
    <xf numFmtId="0" fontId="5" fillId="0" borderId="2" xfId="0" applyFont="1" applyBorder="1"/>
    <xf numFmtId="0" fontId="5" fillId="0" borderId="0" xfId="0" applyFont="1"/>
    <xf numFmtId="0" fontId="6" fillId="0" borderId="2" xfId="0" applyFont="1" applyBorder="1" applyAlignment="1">
      <alignment horizontal="center"/>
    </xf>
    <xf numFmtId="0" fontId="5" fillId="0" borderId="6" xfId="0" applyFont="1" applyBorder="1"/>
    <xf numFmtId="3" fontId="5" fillId="0" borderId="2" xfId="0" applyNumberFormat="1" applyFont="1" applyBorder="1"/>
    <xf numFmtId="3" fontId="5" fillId="0" borderId="6" xfId="0" applyNumberFormat="1" applyFont="1" applyBorder="1"/>
    <xf numFmtId="3" fontId="6" fillId="0" borderId="2" xfId="0" applyNumberFormat="1" applyFont="1" applyBorder="1"/>
    <xf numFmtId="3" fontId="6" fillId="0" borderId="6" xfId="0" applyNumberFormat="1" applyFont="1" applyBorder="1"/>
    <xf numFmtId="3" fontId="5" fillId="0" borderId="3" xfId="0" applyNumberFormat="1" applyFont="1" applyBorder="1"/>
    <xf numFmtId="3" fontId="5" fillId="0" borderId="5" xfId="0" applyNumberFormat="1" applyFont="1" applyBorder="1"/>
    <xf numFmtId="165" fontId="5" fillId="0" borderId="2" xfId="0" applyNumberFormat="1" applyFont="1" applyBorder="1"/>
    <xf numFmtId="165" fontId="5" fillId="0" borderId="6" xfId="0" applyNumberFormat="1" applyFont="1" applyBorder="1"/>
    <xf numFmtId="165" fontId="6" fillId="0" borderId="6" xfId="0" applyNumberFormat="1" applyFont="1" applyBorder="1"/>
    <xf numFmtId="165" fontId="5" fillId="0" borderId="5" xfId="0" applyNumberFormat="1" applyFont="1" applyBorder="1"/>
    <xf numFmtId="164" fontId="5" fillId="0" borderId="5" xfId="0" applyNumberFormat="1" applyFont="1" applyBorder="1"/>
    <xf numFmtId="3" fontId="5" fillId="0" borderId="0" xfId="0" applyNumberFormat="1" applyFont="1"/>
    <xf numFmtId="3" fontId="7" fillId="0" borderId="0" xfId="0" applyNumberFormat="1" applyFont="1"/>
    <xf numFmtId="0" fontId="8" fillId="0" borderId="1" xfId="0" applyFont="1" applyBorder="1"/>
    <xf numFmtId="0" fontId="8" fillId="0" borderId="4" xfId="0" applyFont="1" applyBorder="1"/>
    <xf numFmtId="0" fontId="9" fillId="0" borderId="2" xfId="0" applyFont="1" applyBorder="1"/>
    <xf numFmtId="0" fontId="9" fillId="0" borderId="6" xfId="0" applyFont="1" applyBorder="1"/>
    <xf numFmtId="0" fontId="9" fillId="0" borderId="0" xfId="0" applyFont="1"/>
    <xf numFmtId="0" fontId="10" fillId="0" borderId="0" xfId="0" applyFont="1"/>
    <xf numFmtId="0" fontId="6" fillId="0" borderId="6" xfId="0" applyFont="1" applyBorder="1" applyAlignment="1">
      <alignment horizontal="center"/>
    </xf>
    <xf numFmtId="3" fontId="6" fillId="0" borderId="0" xfId="0" applyNumberFormat="1" applyFont="1" applyAlignment="1">
      <alignment horizontal="right"/>
    </xf>
    <xf numFmtId="0" fontId="11" fillId="0" borderId="0" xfId="0" applyFont="1"/>
    <xf numFmtId="3" fontId="3" fillId="0" borderId="0" xfId="0" applyNumberFormat="1" applyFont="1" applyAlignment="1">
      <alignment horizontal="centerContinuous"/>
    </xf>
    <xf numFmtId="0" fontId="11" fillId="0" borderId="0" xfId="0" applyFont="1" applyAlignment="1">
      <alignment horizontal="centerContinuous"/>
    </xf>
    <xf numFmtId="0" fontId="3" fillId="0" borderId="0" xfId="0" applyFont="1" applyAlignment="1">
      <alignment horizontal="center"/>
    </xf>
    <xf numFmtId="0" fontId="5" fillId="0" borderId="7" xfId="0" applyFont="1" applyBorder="1"/>
    <xf numFmtId="0" fontId="6" fillId="0" borderId="2" xfId="0" applyFont="1" applyBorder="1" applyAlignment="1">
      <alignment horizontal="centerContinuous"/>
    </xf>
    <xf numFmtId="0" fontId="5" fillId="0" borderId="3" xfId="0" applyFont="1" applyBorder="1"/>
    <xf numFmtId="0" fontId="6" fillId="0" borderId="0" xfId="0" applyFont="1" applyAlignment="1">
      <alignment horizontal="left"/>
    </xf>
    <xf numFmtId="3" fontId="6" fillId="0" borderId="0" xfId="0" applyNumberFormat="1" applyFont="1" applyAlignment="1"/>
    <xf numFmtId="0" fontId="6" fillId="0" borderId="0" xfId="0" applyFont="1"/>
    <xf numFmtId="0" fontId="5" fillId="0" borderId="3" xfId="0" applyFont="1" applyBorder="1" applyAlignment="1">
      <alignment horizontal="center"/>
    </xf>
    <xf numFmtId="0" fontId="5" fillId="0" borderId="5" xfId="0" applyFont="1" applyBorder="1"/>
    <xf numFmtId="3" fontId="6" fillId="0" borderId="0" xfId="0" applyNumberFormat="1" applyFont="1" applyAlignment="1">
      <alignment horizontal="left"/>
    </xf>
    <xf numFmtId="0" fontId="12" fillId="0" borderId="2" xfId="0" applyFont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0" fontId="13" fillId="0" borderId="0" xfId="0" applyFont="1"/>
    <xf numFmtId="3" fontId="13" fillId="0" borderId="0" xfId="0" applyNumberFormat="1" applyFont="1"/>
    <xf numFmtId="0" fontId="5" fillId="0" borderId="6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3" fontId="4" fillId="0" borderId="2" xfId="0" applyNumberFormat="1" applyFont="1" applyBorder="1"/>
    <xf numFmtId="0" fontId="3" fillId="0" borderId="2" xfId="0" applyFont="1" applyBorder="1"/>
    <xf numFmtId="3" fontId="4" fillId="0" borderId="0" xfId="0" applyNumberFormat="1" applyFont="1" applyAlignment="1"/>
    <xf numFmtId="165" fontId="3" fillId="0" borderId="2" xfId="0" applyNumberFormat="1" applyFont="1" applyBorder="1"/>
    <xf numFmtId="165" fontId="3" fillId="0" borderId="3" xfId="0" applyNumberFormat="1" applyFont="1" applyBorder="1"/>
    <xf numFmtId="165" fontId="4" fillId="0" borderId="2" xfId="0" applyNumberFormat="1" applyFont="1" applyBorder="1"/>
    <xf numFmtId="164" fontId="3" fillId="0" borderId="2" xfId="0" applyNumberFormat="1" applyFont="1" applyBorder="1"/>
    <xf numFmtId="164" fontId="3" fillId="0" borderId="3" xfId="0" applyNumberFormat="1" applyFont="1" applyBorder="1"/>
    <xf numFmtId="0" fontId="4" fillId="0" borderId="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/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0" fontId="3" fillId="0" borderId="5" xfId="0" applyFont="1" applyBorder="1"/>
    <xf numFmtId="0" fontId="3" fillId="0" borderId="0" xfId="0" applyFont="1"/>
    <xf numFmtId="0" fontId="3" fillId="0" borderId="6" xfId="0" applyFont="1" applyBorder="1"/>
    <xf numFmtId="3" fontId="3" fillId="0" borderId="2" xfId="0" applyNumberFormat="1" applyFont="1" applyBorder="1"/>
    <xf numFmtId="3" fontId="3" fillId="0" borderId="6" xfId="0" applyNumberFormat="1" applyFont="1" applyBorder="1"/>
    <xf numFmtId="165" fontId="3" fillId="0" borderId="6" xfId="0" applyNumberFormat="1" applyFont="1" applyBorder="1"/>
    <xf numFmtId="3" fontId="3" fillId="0" borderId="5" xfId="0" applyNumberFormat="1" applyFont="1" applyBorder="1"/>
    <xf numFmtId="3" fontId="3" fillId="0" borderId="3" xfId="0" applyNumberFormat="1" applyFont="1" applyBorder="1"/>
    <xf numFmtId="165" fontId="3" fillId="0" borderId="5" xfId="0" applyNumberFormat="1" applyFont="1" applyBorder="1"/>
    <xf numFmtId="0" fontId="4" fillId="0" borderId="2" xfId="0" applyFont="1" applyBorder="1" applyAlignment="1">
      <alignment horizontal="centerContinuous"/>
    </xf>
    <xf numFmtId="3" fontId="4" fillId="0" borderId="6" xfId="0" applyNumberFormat="1" applyFont="1" applyBorder="1"/>
    <xf numFmtId="165" fontId="4" fillId="0" borderId="6" xfId="0" applyNumberFormat="1" applyFont="1" applyBorder="1"/>
    <xf numFmtId="0" fontId="3" fillId="0" borderId="7" xfId="0" applyFont="1" applyBorder="1"/>
    <xf numFmtId="0" fontId="3" fillId="0" borderId="6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164" fontId="3" fillId="0" borderId="5" xfId="0" applyNumberFormat="1" applyFont="1" applyBorder="1"/>
    <xf numFmtId="3" fontId="3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left"/>
    </xf>
    <xf numFmtId="3" fontId="4" fillId="0" borderId="0" xfId="0" applyNumberFormat="1" applyFont="1"/>
    <xf numFmtId="165" fontId="4" fillId="0" borderId="0" xfId="0" applyNumberFormat="1" applyFont="1"/>
    <xf numFmtId="0" fontId="14" fillId="0" borderId="0" xfId="0" applyFont="1" applyAlignment="1">
      <alignment horizontal="centerContinuous"/>
    </xf>
    <xf numFmtId="3" fontId="4" fillId="0" borderId="0" xfId="0" applyNumberFormat="1" applyFont="1" applyAlignment="1">
      <alignment horizontal="centerContinuous"/>
    </xf>
    <xf numFmtId="3" fontId="1" fillId="0" borderId="0" xfId="0" applyNumberFormat="1" applyFont="1" applyAlignment="1">
      <alignment horizontal="centerContinuous"/>
    </xf>
    <xf numFmtId="0" fontId="4" fillId="0" borderId="0" xfId="0" applyFont="1" applyAlignment="1">
      <alignment horizontal="centerContinuous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 applyAlignment="1">
      <alignment horizontal="center" wrapText="1"/>
    </xf>
    <xf numFmtId="3" fontId="4" fillId="0" borderId="2" xfId="0" applyNumberFormat="1" applyFont="1" applyBorder="1" applyAlignment="1">
      <alignment vertical="center"/>
    </xf>
    <xf numFmtId="3" fontId="4" fillId="0" borderId="6" xfId="0" applyNumberFormat="1" applyFont="1" applyBorder="1" applyAlignment="1">
      <alignment vertical="center"/>
    </xf>
    <xf numFmtId="3" fontId="3" fillId="0" borderId="1" xfId="0" applyNumberFormat="1" applyFont="1" applyBorder="1"/>
    <xf numFmtId="3" fontId="3" fillId="0" borderId="4" xfId="0" applyNumberFormat="1" applyFont="1" applyBorder="1"/>
    <xf numFmtId="165" fontId="3" fillId="0" borderId="1" xfId="0" applyNumberFormat="1" applyFont="1" applyBorder="1"/>
    <xf numFmtId="165" fontId="3" fillId="0" borderId="4" xfId="0" applyNumberFormat="1" applyFont="1" applyBorder="1"/>
    <xf numFmtId="165" fontId="4" fillId="0" borderId="2" xfId="0" applyNumberFormat="1" applyFont="1" applyBorder="1" applyAlignment="1">
      <alignment vertical="center"/>
    </xf>
    <xf numFmtId="165" fontId="4" fillId="0" borderId="6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E1B00E81-3962-4251-846F-B79241B96213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1.emf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1.emf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1.emf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1.emf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1.emf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1.emf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1.emf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0</xdr:rowOff>
    </xdr:from>
    <xdr:to>
      <xdr:col>4</xdr:col>
      <xdr:colOff>647700</xdr:colOff>
      <xdr:row>5</xdr:row>
      <xdr:rowOff>28575</xdr:rowOff>
    </xdr:to>
    <xdr:grpSp>
      <xdr:nvGrpSpPr>
        <xdr:cNvPr id="1142" name="Group 118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GrpSpPr>
          <a:grpSpLocks/>
        </xdr:cNvGrpSpPr>
      </xdr:nvGrpSpPr>
      <xdr:grpSpPr bwMode="auto">
        <a:xfrm>
          <a:off x="38100" y="0"/>
          <a:ext cx="6457950" cy="533400"/>
          <a:chOff x="4" y="4"/>
          <a:chExt cx="612" cy="78"/>
        </a:xfrm>
      </xdr:grpSpPr>
      <xdr:sp macro="" textlink="">
        <xdr:nvSpPr>
          <xdr:cNvPr id="1143" name="Text Box 119">
            <a:extLst>
              <a:ext uri="{FF2B5EF4-FFF2-40B4-BE49-F238E27FC236}">
                <a16:creationId xmlns:a16="http://schemas.microsoft.com/office/drawing/2014/main" id="{00000000-0008-0000-0000-000077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03" y="7"/>
            <a:ext cx="313" cy="69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endParaRPr lang="es-ES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es-ES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Ogasun, Finantza eta Aurrekontu Saila</a:t>
            </a: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es-ES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Departamento de Hacienda, Finanzas y Presupuestos</a:t>
            </a:r>
            <a:endParaRPr lang="es-E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pic>
        <xdr:nvPicPr>
          <xdr:cNvPr id="1144" name="Picture 120">
            <a:extLst>
              <a:ext uri="{FF2B5EF4-FFF2-40B4-BE49-F238E27FC236}">
                <a16:creationId xmlns:a16="http://schemas.microsoft.com/office/drawing/2014/main" id="{00000000-0008-0000-0000-00007804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" y="4"/>
            <a:ext cx="220" cy="7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4</xdr:col>
      <xdr:colOff>66675</xdr:colOff>
      <xdr:row>125</xdr:row>
      <xdr:rowOff>57150</xdr:rowOff>
    </xdr:from>
    <xdr:to>
      <xdr:col>5</xdr:col>
      <xdr:colOff>9525</xdr:colOff>
      <xdr:row>133</xdr:row>
      <xdr:rowOff>66675</xdr:rowOff>
    </xdr:to>
    <xdr:grpSp>
      <xdr:nvGrpSpPr>
        <xdr:cNvPr id="1148" name="Group 124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GrpSpPr>
          <a:grpSpLocks/>
        </xdr:cNvGrpSpPr>
      </xdr:nvGrpSpPr>
      <xdr:grpSpPr bwMode="auto">
        <a:xfrm>
          <a:off x="5915025" y="11458575"/>
          <a:ext cx="68580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149" name="Object 125" hidden="1">
                <a:extLst>
                  <a:ext uri="{63B3BB69-23CF-44E3-9099-C40C66FF867C}">
                    <a14:compatExt spid="_x0000_s1149"/>
                  </a:ext>
                  <a:ext uri="{FF2B5EF4-FFF2-40B4-BE49-F238E27FC236}">
                    <a16:creationId xmlns:a16="http://schemas.microsoft.com/office/drawing/2014/main" id="{00000000-0008-0000-0000-00007D040000}"/>
                  </a:ext>
                </a:extLst>
              </xdr:cNvPr>
              <xdr:cNvSpPr/>
            </xdr:nvSpPr>
            <xdr:spPr bwMode="auto">
              <a:xfrm>
                <a:off x="7776" y="14400"/>
                <a:ext cx="796" cy="144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  <xdr:pic>
        <xdr:nvPicPr>
          <xdr:cNvPr id="1150" name="Picture 126" descr="C:\DocumentosIzas\Calidad\Marca AENOR\iqnetms.bmp">
            <a:extLst>
              <a:ext uri="{FF2B5EF4-FFF2-40B4-BE49-F238E27FC236}">
                <a16:creationId xmlns:a16="http://schemas.microsoft.com/office/drawing/2014/main" id="{00000000-0008-0000-0000-00007E04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11</xdr:col>
      <xdr:colOff>685800</xdr:colOff>
      <xdr:row>126</xdr:row>
      <xdr:rowOff>9525</xdr:rowOff>
    </xdr:from>
    <xdr:to>
      <xdr:col>13</xdr:col>
      <xdr:colOff>38100</xdr:colOff>
      <xdr:row>133</xdr:row>
      <xdr:rowOff>95250</xdr:rowOff>
    </xdr:to>
    <xdr:grpSp>
      <xdr:nvGrpSpPr>
        <xdr:cNvPr id="1154" name="Group 130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GrpSpPr>
          <a:grpSpLocks/>
        </xdr:cNvGrpSpPr>
      </xdr:nvGrpSpPr>
      <xdr:grpSpPr bwMode="auto">
        <a:xfrm>
          <a:off x="14811375" y="11487150"/>
          <a:ext cx="733425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155" name="Object 131" hidden="1">
                <a:extLst>
                  <a:ext uri="{63B3BB69-23CF-44E3-9099-C40C66FF867C}">
                    <a14:compatExt spid="_x0000_s1155"/>
                  </a:ext>
                  <a:ext uri="{FF2B5EF4-FFF2-40B4-BE49-F238E27FC236}">
                    <a16:creationId xmlns:a16="http://schemas.microsoft.com/office/drawing/2014/main" id="{00000000-0008-0000-0000-000083040000}"/>
                  </a:ext>
                </a:extLst>
              </xdr:cNvPr>
              <xdr:cNvSpPr/>
            </xdr:nvSpPr>
            <xdr:spPr bwMode="auto">
              <a:xfrm>
                <a:off x="7776" y="14400"/>
                <a:ext cx="796" cy="144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  <xdr:pic>
        <xdr:nvPicPr>
          <xdr:cNvPr id="1156" name="Picture 132" descr="C:\DocumentosIzas\Calidad\Marca AENOR\iqnetms.bmp">
            <a:extLst>
              <a:ext uri="{FF2B5EF4-FFF2-40B4-BE49-F238E27FC236}">
                <a16:creationId xmlns:a16="http://schemas.microsoft.com/office/drawing/2014/main" id="{00000000-0008-0000-0000-00008404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6</xdr:col>
      <xdr:colOff>38100</xdr:colOff>
      <xdr:row>1</xdr:row>
      <xdr:rowOff>9525</xdr:rowOff>
    </xdr:from>
    <xdr:to>
      <xdr:col>10</xdr:col>
      <xdr:colOff>352425</xdr:colOff>
      <xdr:row>6</xdr:row>
      <xdr:rowOff>66675</xdr:rowOff>
    </xdr:to>
    <xdr:grpSp>
      <xdr:nvGrpSpPr>
        <xdr:cNvPr id="1157" name="Group 133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GrpSpPr>
          <a:grpSpLocks/>
        </xdr:cNvGrpSpPr>
      </xdr:nvGrpSpPr>
      <xdr:grpSpPr bwMode="auto">
        <a:xfrm>
          <a:off x="7391400" y="133350"/>
          <a:ext cx="6543675" cy="533400"/>
          <a:chOff x="4" y="4"/>
          <a:chExt cx="612" cy="78"/>
        </a:xfrm>
      </xdr:grpSpPr>
      <xdr:sp macro="" textlink="">
        <xdr:nvSpPr>
          <xdr:cNvPr id="1158" name="Text Box 134">
            <a:extLst>
              <a:ext uri="{FF2B5EF4-FFF2-40B4-BE49-F238E27FC236}">
                <a16:creationId xmlns:a16="http://schemas.microsoft.com/office/drawing/2014/main" id="{00000000-0008-0000-0000-000086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03" y="7"/>
            <a:ext cx="313" cy="69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endParaRPr lang="es-ES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es-ES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Ogasun, Finantza eta Aurrekontu Saila</a:t>
            </a: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es-ES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Departamento de Hacienda, Finanzas y Presupuestos</a:t>
            </a:r>
            <a:endParaRPr lang="es-E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pic>
        <xdr:nvPicPr>
          <xdr:cNvPr id="1159" name="Picture 135">
            <a:extLst>
              <a:ext uri="{FF2B5EF4-FFF2-40B4-BE49-F238E27FC236}">
                <a16:creationId xmlns:a16="http://schemas.microsoft.com/office/drawing/2014/main" id="{00000000-0008-0000-0000-00008704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" y="4"/>
            <a:ext cx="220" cy="7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126</xdr:row>
      <xdr:rowOff>57150</xdr:rowOff>
    </xdr:from>
    <xdr:to>
      <xdr:col>5</xdr:col>
      <xdr:colOff>9525</xdr:colOff>
      <xdr:row>134</xdr:row>
      <xdr:rowOff>66675</xdr:rowOff>
    </xdr:to>
    <xdr:grpSp>
      <xdr:nvGrpSpPr>
        <xdr:cNvPr id="2" name="Group 12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>
          <a:grpSpLocks/>
        </xdr:cNvGrpSpPr>
      </xdr:nvGrpSpPr>
      <xdr:grpSpPr bwMode="auto">
        <a:xfrm>
          <a:off x="5972175" y="11658600"/>
          <a:ext cx="68580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41" name="Object 1" hidden="1">
                <a:extLst>
                  <a:ext uri="{63B3BB69-23CF-44E3-9099-C40C66FF867C}">
                    <a14:compatExt spid="_x0000_s10241"/>
                  </a:ext>
                  <a:ext uri="{FF2B5EF4-FFF2-40B4-BE49-F238E27FC236}">
                    <a16:creationId xmlns:a16="http://schemas.microsoft.com/office/drawing/2014/main" id="{00000000-0008-0000-0900-000001280000}"/>
                  </a:ext>
                </a:extLst>
              </xdr:cNvPr>
              <xdr:cNvSpPr/>
            </xdr:nvSpPr>
            <xdr:spPr bwMode="auto">
              <a:xfrm>
                <a:off x="7776" y="14400"/>
                <a:ext cx="796" cy="144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  <xdr:pic>
        <xdr:nvPicPr>
          <xdr:cNvPr id="4" name="Picture 126" descr="C:\DocumentosIzas\Calidad\Marca AENOR\iqnetms.bmp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11</xdr:col>
      <xdr:colOff>685800</xdr:colOff>
      <xdr:row>127</xdr:row>
      <xdr:rowOff>9525</xdr:rowOff>
    </xdr:from>
    <xdr:to>
      <xdr:col>13</xdr:col>
      <xdr:colOff>38100</xdr:colOff>
      <xdr:row>134</xdr:row>
      <xdr:rowOff>95250</xdr:rowOff>
    </xdr:to>
    <xdr:grpSp>
      <xdr:nvGrpSpPr>
        <xdr:cNvPr id="5" name="Group 130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pSpPr>
          <a:grpSpLocks/>
        </xdr:cNvGrpSpPr>
      </xdr:nvGrpSpPr>
      <xdr:grpSpPr bwMode="auto">
        <a:xfrm>
          <a:off x="14868525" y="11687175"/>
          <a:ext cx="733425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42" name="Object 2" hidden="1">
                <a:extLst>
                  <a:ext uri="{63B3BB69-23CF-44E3-9099-C40C66FF867C}">
                    <a14:compatExt spid="_x0000_s10242"/>
                  </a:ext>
                  <a:ext uri="{FF2B5EF4-FFF2-40B4-BE49-F238E27FC236}">
                    <a16:creationId xmlns:a16="http://schemas.microsoft.com/office/drawing/2014/main" id="{00000000-0008-0000-0900-000002280000}"/>
                  </a:ext>
                </a:extLst>
              </xdr:cNvPr>
              <xdr:cNvSpPr/>
            </xdr:nvSpPr>
            <xdr:spPr bwMode="auto">
              <a:xfrm>
                <a:off x="7776" y="14400"/>
                <a:ext cx="796" cy="144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  <xdr:pic>
        <xdr:nvPicPr>
          <xdr:cNvPr id="7" name="Picture 132" descr="C:\DocumentosIzas\Calidad\Marca AENOR\iqnetms.bmp">
            <a:extLst>
              <a:ext uri="{FF2B5EF4-FFF2-40B4-BE49-F238E27FC236}">
                <a16:creationId xmlns:a16="http://schemas.microsoft.com/office/drawing/2014/main" id="{00000000-0008-0000-0900-00000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0</xdr:col>
          <xdr:colOff>1171575</xdr:colOff>
          <xdr:row>7</xdr:row>
          <xdr:rowOff>19050</xdr:rowOff>
        </xdr:to>
        <xdr:sp macro="" textlink="">
          <xdr:nvSpPr>
            <xdr:cNvPr id="10243" name="Object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9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0</xdr:row>
          <xdr:rowOff>0</xdr:rowOff>
        </xdr:from>
        <xdr:to>
          <xdr:col>6</xdr:col>
          <xdr:colOff>1171575</xdr:colOff>
          <xdr:row>7</xdr:row>
          <xdr:rowOff>19050</xdr:rowOff>
        </xdr:to>
        <xdr:sp macro="" textlink="">
          <xdr:nvSpPr>
            <xdr:cNvPr id="10244" name="Object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9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126</xdr:row>
      <xdr:rowOff>57150</xdr:rowOff>
    </xdr:from>
    <xdr:to>
      <xdr:col>5</xdr:col>
      <xdr:colOff>9525</xdr:colOff>
      <xdr:row>134</xdr:row>
      <xdr:rowOff>66675</xdr:rowOff>
    </xdr:to>
    <xdr:grpSp>
      <xdr:nvGrpSpPr>
        <xdr:cNvPr id="2" name="Group 124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pSpPr>
          <a:grpSpLocks/>
        </xdr:cNvGrpSpPr>
      </xdr:nvGrpSpPr>
      <xdr:grpSpPr bwMode="auto">
        <a:xfrm>
          <a:off x="5972175" y="11658600"/>
          <a:ext cx="68580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1265" name="Object 1" hidden="1">
                <a:extLst>
                  <a:ext uri="{63B3BB69-23CF-44E3-9099-C40C66FF867C}">
                    <a14:compatExt spid="_x0000_s11265"/>
                  </a:ext>
                  <a:ext uri="{FF2B5EF4-FFF2-40B4-BE49-F238E27FC236}">
                    <a16:creationId xmlns:a16="http://schemas.microsoft.com/office/drawing/2014/main" id="{00000000-0008-0000-0A00-0000012C0000}"/>
                  </a:ext>
                </a:extLst>
              </xdr:cNvPr>
              <xdr:cNvSpPr/>
            </xdr:nvSpPr>
            <xdr:spPr bwMode="auto">
              <a:xfrm>
                <a:off x="7776" y="14400"/>
                <a:ext cx="796" cy="144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  <xdr:pic>
        <xdr:nvPicPr>
          <xdr:cNvPr id="4" name="Picture 126" descr="C:\DocumentosIzas\Calidad\Marca AENOR\iqnetms.bmp">
            <a:extLst>
              <a:ext uri="{FF2B5EF4-FFF2-40B4-BE49-F238E27FC236}">
                <a16:creationId xmlns:a16="http://schemas.microsoft.com/office/drawing/2014/main" id="{00000000-0008-0000-0A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11</xdr:col>
      <xdr:colOff>685800</xdr:colOff>
      <xdr:row>127</xdr:row>
      <xdr:rowOff>9525</xdr:rowOff>
    </xdr:from>
    <xdr:to>
      <xdr:col>13</xdr:col>
      <xdr:colOff>38100</xdr:colOff>
      <xdr:row>134</xdr:row>
      <xdr:rowOff>95250</xdr:rowOff>
    </xdr:to>
    <xdr:grpSp>
      <xdr:nvGrpSpPr>
        <xdr:cNvPr id="5" name="Group 130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GrpSpPr>
          <a:grpSpLocks/>
        </xdr:cNvGrpSpPr>
      </xdr:nvGrpSpPr>
      <xdr:grpSpPr bwMode="auto">
        <a:xfrm>
          <a:off x="14868525" y="11687175"/>
          <a:ext cx="733425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1266" name="Object 2" hidden="1">
                <a:extLst>
                  <a:ext uri="{63B3BB69-23CF-44E3-9099-C40C66FF867C}">
                    <a14:compatExt spid="_x0000_s11266"/>
                  </a:ext>
                  <a:ext uri="{FF2B5EF4-FFF2-40B4-BE49-F238E27FC236}">
                    <a16:creationId xmlns:a16="http://schemas.microsoft.com/office/drawing/2014/main" id="{00000000-0008-0000-0A00-0000022C0000}"/>
                  </a:ext>
                </a:extLst>
              </xdr:cNvPr>
              <xdr:cNvSpPr/>
            </xdr:nvSpPr>
            <xdr:spPr bwMode="auto">
              <a:xfrm>
                <a:off x="7776" y="14400"/>
                <a:ext cx="796" cy="144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  <xdr:pic>
        <xdr:nvPicPr>
          <xdr:cNvPr id="7" name="Picture 132" descr="C:\DocumentosIzas\Calidad\Marca AENOR\iqnetms.bmp">
            <a:extLst>
              <a:ext uri="{FF2B5EF4-FFF2-40B4-BE49-F238E27FC236}">
                <a16:creationId xmlns:a16="http://schemas.microsoft.com/office/drawing/2014/main" id="{00000000-0008-0000-0A00-00000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0</xdr:col>
          <xdr:colOff>1171575</xdr:colOff>
          <xdr:row>7</xdr:row>
          <xdr:rowOff>19050</xdr:rowOff>
        </xdr:to>
        <xdr:sp macro="" textlink="">
          <xdr:nvSpPr>
            <xdr:cNvPr id="11267" name="Object 3" hidden="1">
              <a:extLst>
                <a:ext uri="{63B3BB69-23CF-44E3-9099-C40C66FF867C}">
                  <a14:compatExt spid="_x0000_s11267"/>
                </a:ext>
                <a:ext uri="{FF2B5EF4-FFF2-40B4-BE49-F238E27FC236}">
                  <a16:creationId xmlns:a16="http://schemas.microsoft.com/office/drawing/2014/main" id="{00000000-0008-0000-0A00-00000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0</xdr:row>
          <xdr:rowOff>0</xdr:rowOff>
        </xdr:from>
        <xdr:to>
          <xdr:col>6</xdr:col>
          <xdr:colOff>1171575</xdr:colOff>
          <xdr:row>7</xdr:row>
          <xdr:rowOff>19050</xdr:rowOff>
        </xdr:to>
        <xdr:sp macro="" textlink="">
          <xdr:nvSpPr>
            <xdr:cNvPr id="11268" name="Object 4" hidden="1">
              <a:extLst>
                <a:ext uri="{63B3BB69-23CF-44E3-9099-C40C66FF867C}">
                  <a14:compatExt spid="_x0000_s11268"/>
                </a:ext>
                <a:ext uri="{FF2B5EF4-FFF2-40B4-BE49-F238E27FC236}">
                  <a16:creationId xmlns:a16="http://schemas.microsoft.com/office/drawing/2014/main" id="{00000000-0008-0000-0A00-00000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135</xdr:row>
      <xdr:rowOff>57150</xdr:rowOff>
    </xdr:from>
    <xdr:to>
      <xdr:col>5</xdr:col>
      <xdr:colOff>0</xdr:colOff>
      <xdr:row>143</xdr:row>
      <xdr:rowOff>66675</xdr:rowOff>
    </xdr:to>
    <xdr:grpSp>
      <xdr:nvGrpSpPr>
        <xdr:cNvPr id="2" name="Group 124">
          <a:extLst>
            <a:ext uri="{FF2B5EF4-FFF2-40B4-BE49-F238E27FC236}">
              <a16:creationId xmlns:a16="http://schemas.microsoft.com/office/drawing/2014/main" id="{99A7301B-5B64-495B-B9ED-EDE9B44F3A91}"/>
            </a:ext>
          </a:extLst>
        </xdr:cNvPr>
        <xdr:cNvGrpSpPr>
          <a:grpSpLocks/>
        </xdr:cNvGrpSpPr>
      </xdr:nvGrpSpPr>
      <xdr:grpSpPr bwMode="auto">
        <a:xfrm>
          <a:off x="5972175" y="12582525"/>
          <a:ext cx="676275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2289" name="Object 1" hidden="1">
                <a:extLst>
                  <a:ext uri="{63B3BB69-23CF-44E3-9099-C40C66FF867C}">
                    <a14:compatExt spid="_x0000_s12289"/>
                  </a:ext>
                  <a:ext uri="{FF2B5EF4-FFF2-40B4-BE49-F238E27FC236}">
                    <a16:creationId xmlns:a16="http://schemas.microsoft.com/office/drawing/2014/main" id="{00000000-0008-0000-0000-00007D040000}"/>
                  </a:ext>
                </a:extLst>
              </xdr:cNvPr>
              <xdr:cNvSpPr/>
            </xdr:nvSpPr>
            <xdr:spPr bwMode="auto">
              <a:xfrm>
                <a:off x="7776" y="14400"/>
                <a:ext cx="796" cy="144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  <xdr:pic>
        <xdr:nvPicPr>
          <xdr:cNvPr id="3" name="Picture 126" descr="C:\DocumentosIzas\Calidad\Marca AENOR\iqnetms.bmp">
            <a:extLst>
              <a:ext uri="{FF2B5EF4-FFF2-40B4-BE49-F238E27FC236}">
                <a16:creationId xmlns:a16="http://schemas.microsoft.com/office/drawing/2014/main" id="{95B67E03-4A36-D974-9ADC-B41CDDD8E57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0</xdr:col>
          <xdr:colOff>1171575</xdr:colOff>
          <xdr:row>7</xdr:row>
          <xdr:rowOff>19050</xdr:rowOff>
        </xdr:to>
        <xdr:sp macro="" textlink="">
          <xdr:nvSpPr>
            <xdr:cNvPr id="12290" name="Object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7F68AF4B-1F4B-4CC7-AB8B-7CF9F9000B0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11</xdr:col>
      <xdr:colOff>571319</xdr:colOff>
      <xdr:row>135</xdr:row>
      <xdr:rowOff>19156</xdr:rowOff>
    </xdr:from>
    <xdr:to>
      <xdr:col>12</xdr:col>
      <xdr:colOff>599915</xdr:colOff>
      <xdr:row>143</xdr:row>
      <xdr:rowOff>28681</xdr:rowOff>
    </xdr:to>
    <xdr:grpSp>
      <xdr:nvGrpSpPr>
        <xdr:cNvPr id="6" name="Group 130">
          <a:extLst>
            <a:ext uri="{FF2B5EF4-FFF2-40B4-BE49-F238E27FC236}">
              <a16:creationId xmlns:a16="http://schemas.microsoft.com/office/drawing/2014/main" id="{4DC4C29B-E9D6-41C8-9A8A-A7F283555A61}"/>
            </a:ext>
          </a:extLst>
        </xdr:cNvPr>
        <xdr:cNvGrpSpPr>
          <a:grpSpLocks/>
        </xdr:cNvGrpSpPr>
      </xdr:nvGrpSpPr>
      <xdr:grpSpPr bwMode="auto">
        <a:xfrm>
          <a:off x="14754044" y="12544531"/>
          <a:ext cx="771546" cy="866775"/>
          <a:chOff x="7616" y="14416"/>
          <a:chExt cx="1437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2293" name="Object 5" hidden="1">
                <a:extLst>
                  <a:ext uri="{63B3BB69-23CF-44E3-9099-C40C66FF867C}">
                    <a14:compatExt spid="_x0000_s12293"/>
                  </a:ext>
                  <a:ext uri="{FF2B5EF4-FFF2-40B4-BE49-F238E27FC236}">
                    <a16:creationId xmlns:a16="http://schemas.microsoft.com/office/drawing/2014/main" id="{00000000-0008-0000-0100-000002080000}"/>
                  </a:ext>
                </a:extLst>
              </xdr:cNvPr>
              <xdr:cNvSpPr/>
            </xdr:nvSpPr>
            <xdr:spPr bwMode="auto">
              <a:xfrm>
                <a:off x="7616" y="14416"/>
                <a:ext cx="796" cy="144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  <xdr:pic>
        <xdr:nvPicPr>
          <xdr:cNvPr id="7" name="Picture 132" descr="C:\DocumentosIzas\Calidad\Marca AENOR\iqnetms.bmp">
            <a:extLst>
              <a:ext uri="{FF2B5EF4-FFF2-40B4-BE49-F238E27FC236}">
                <a16:creationId xmlns:a16="http://schemas.microsoft.com/office/drawing/2014/main" id="{6294724F-64FB-4033-8E85-483016CD2DC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07" y="14672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28575</xdr:colOff>
          <xdr:row>0</xdr:row>
          <xdr:rowOff>9525</xdr:rowOff>
        </xdr:from>
        <xdr:to>
          <xdr:col>6</xdr:col>
          <xdr:colOff>1200150</xdr:colOff>
          <xdr:row>7</xdr:row>
          <xdr:rowOff>28575</xdr:rowOff>
        </xdr:to>
        <xdr:sp macro="" textlink="">
          <xdr:nvSpPr>
            <xdr:cNvPr id="12294" name="Object 6" hidden="1">
              <a:extLst>
                <a:ext uri="{63B3BB69-23CF-44E3-9099-C40C66FF867C}">
                  <a14:compatExt spid="_x0000_s12294"/>
                </a:ext>
                <a:ext uri="{FF2B5EF4-FFF2-40B4-BE49-F238E27FC236}">
                  <a16:creationId xmlns:a16="http://schemas.microsoft.com/office/drawing/2014/main" id="{809617AD-3ADB-E485-50A8-B213785877B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0</xdr:rowOff>
    </xdr:from>
    <xdr:to>
      <xdr:col>4</xdr:col>
      <xdr:colOff>647700</xdr:colOff>
      <xdr:row>5</xdr:row>
      <xdr:rowOff>28575</xdr:rowOff>
    </xdr:to>
    <xdr:grpSp>
      <xdr:nvGrpSpPr>
        <xdr:cNvPr id="2" name="Group 118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38100" y="0"/>
          <a:ext cx="6457950" cy="533400"/>
          <a:chOff x="4" y="4"/>
          <a:chExt cx="612" cy="78"/>
        </a:xfrm>
      </xdr:grpSpPr>
      <xdr:sp macro="" textlink="">
        <xdr:nvSpPr>
          <xdr:cNvPr id="3" name="Text Box 119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03" y="7"/>
            <a:ext cx="313" cy="69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endParaRPr lang="es-ES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es-ES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Ogasun, Finantza eta Aurrekontu Saila</a:t>
            </a: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es-ES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Departamento de Hacienda, Finanzas y Presupuestos</a:t>
            </a:r>
            <a:endParaRPr lang="es-E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pic>
        <xdr:nvPicPr>
          <xdr:cNvPr id="4" name="Picture 120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" y="4"/>
            <a:ext cx="220" cy="7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4</xdr:col>
      <xdr:colOff>66675</xdr:colOff>
      <xdr:row>125</xdr:row>
      <xdr:rowOff>57150</xdr:rowOff>
    </xdr:from>
    <xdr:to>
      <xdr:col>5</xdr:col>
      <xdr:colOff>9525</xdr:colOff>
      <xdr:row>133</xdr:row>
      <xdr:rowOff>66675</xdr:rowOff>
    </xdr:to>
    <xdr:grpSp>
      <xdr:nvGrpSpPr>
        <xdr:cNvPr id="5" name="Group 12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>
          <a:grpSpLocks/>
        </xdr:cNvGrpSpPr>
      </xdr:nvGrpSpPr>
      <xdr:grpSpPr bwMode="auto">
        <a:xfrm>
          <a:off x="5915025" y="11458575"/>
          <a:ext cx="68580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049" name="Object 1" hidden="1">
                <a:extLst>
                  <a:ext uri="{63B3BB69-23CF-44E3-9099-C40C66FF867C}">
                    <a14:compatExt spid="_x0000_s2049"/>
                  </a:ext>
                  <a:ext uri="{FF2B5EF4-FFF2-40B4-BE49-F238E27FC236}">
                    <a16:creationId xmlns:a16="http://schemas.microsoft.com/office/drawing/2014/main" id="{00000000-0008-0000-0100-000001080000}"/>
                  </a:ext>
                </a:extLst>
              </xdr:cNvPr>
              <xdr:cNvSpPr/>
            </xdr:nvSpPr>
            <xdr:spPr bwMode="auto">
              <a:xfrm>
                <a:off x="7776" y="14400"/>
                <a:ext cx="796" cy="144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  <xdr:pic>
        <xdr:nvPicPr>
          <xdr:cNvPr id="7" name="Picture 126" descr="C:\DocumentosIzas\Calidad\Marca AENOR\iqnetms.bmp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11</xdr:col>
      <xdr:colOff>685800</xdr:colOff>
      <xdr:row>126</xdr:row>
      <xdr:rowOff>9525</xdr:rowOff>
    </xdr:from>
    <xdr:to>
      <xdr:col>13</xdr:col>
      <xdr:colOff>38100</xdr:colOff>
      <xdr:row>133</xdr:row>
      <xdr:rowOff>95250</xdr:rowOff>
    </xdr:to>
    <xdr:grpSp>
      <xdr:nvGrpSpPr>
        <xdr:cNvPr id="8" name="Group 130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pSpPr>
          <a:grpSpLocks/>
        </xdr:cNvGrpSpPr>
      </xdr:nvGrpSpPr>
      <xdr:grpSpPr bwMode="auto">
        <a:xfrm>
          <a:off x="14811375" y="11487150"/>
          <a:ext cx="733425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050" name="Object 2" hidden="1">
                <a:extLst>
                  <a:ext uri="{63B3BB69-23CF-44E3-9099-C40C66FF867C}">
                    <a14:compatExt spid="_x0000_s2050"/>
                  </a:ext>
                  <a:ext uri="{FF2B5EF4-FFF2-40B4-BE49-F238E27FC236}">
                    <a16:creationId xmlns:a16="http://schemas.microsoft.com/office/drawing/2014/main" id="{00000000-0008-0000-0100-000002080000}"/>
                  </a:ext>
                </a:extLst>
              </xdr:cNvPr>
              <xdr:cNvSpPr/>
            </xdr:nvSpPr>
            <xdr:spPr bwMode="auto">
              <a:xfrm>
                <a:off x="7776" y="14400"/>
                <a:ext cx="796" cy="144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  <xdr:pic>
        <xdr:nvPicPr>
          <xdr:cNvPr id="10" name="Picture 132" descr="C:\DocumentosIzas\Calidad\Marca AENOR\iqnetms.bmp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6</xdr:col>
      <xdr:colOff>38100</xdr:colOff>
      <xdr:row>1</xdr:row>
      <xdr:rowOff>9525</xdr:rowOff>
    </xdr:from>
    <xdr:to>
      <xdr:col>10</xdr:col>
      <xdr:colOff>352425</xdr:colOff>
      <xdr:row>6</xdr:row>
      <xdr:rowOff>66675</xdr:rowOff>
    </xdr:to>
    <xdr:grpSp>
      <xdr:nvGrpSpPr>
        <xdr:cNvPr id="11" name="Group 133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pSpPr>
          <a:grpSpLocks/>
        </xdr:cNvGrpSpPr>
      </xdr:nvGrpSpPr>
      <xdr:grpSpPr bwMode="auto">
        <a:xfrm>
          <a:off x="7391400" y="133350"/>
          <a:ext cx="6543675" cy="533400"/>
          <a:chOff x="4" y="4"/>
          <a:chExt cx="612" cy="78"/>
        </a:xfrm>
      </xdr:grpSpPr>
      <xdr:sp macro="" textlink="">
        <xdr:nvSpPr>
          <xdr:cNvPr id="12" name="Text Box 134">
            <a:extLst>
              <a:ext uri="{FF2B5EF4-FFF2-40B4-BE49-F238E27FC236}">
                <a16:creationId xmlns:a16="http://schemas.microsoft.com/office/drawing/2014/main" id="{00000000-0008-0000-0100-00000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03" y="7"/>
            <a:ext cx="313" cy="69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endParaRPr lang="es-ES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es-ES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Ogasun, Finantza eta Aurrekontu Saila</a:t>
            </a: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es-ES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Departamento de Hacienda, Finanzas y Presupuestos</a:t>
            </a:r>
            <a:endParaRPr lang="es-E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pic>
        <xdr:nvPicPr>
          <xdr:cNvPr id="13" name="Picture 135"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" y="4"/>
            <a:ext cx="220" cy="7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0</xdr:rowOff>
    </xdr:from>
    <xdr:to>
      <xdr:col>4</xdr:col>
      <xdr:colOff>647700</xdr:colOff>
      <xdr:row>5</xdr:row>
      <xdr:rowOff>28575</xdr:rowOff>
    </xdr:to>
    <xdr:grpSp>
      <xdr:nvGrpSpPr>
        <xdr:cNvPr id="2" name="Group 118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>
          <a:grpSpLocks/>
        </xdr:cNvGrpSpPr>
      </xdr:nvGrpSpPr>
      <xdr:grpSpPr bwMode="auto">
        <a:xfrm>
          <a:off x="38100" y="0"/>
          <a:ext cx="6457950" cy="533400"/>
          <a:chOff x="4" y="4"/>
          <a:chExt cx="612" cy="78"/>
        </a:xfrm>
      </xdr:grpSpPr>
      <xdr:sp macro="" textlink="">
        <xdr:nvSpPr>
          <xdr:cNvPr id="3" name="Text Box 119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03" y="7"/>
            <a:ext cx="313" cy="69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endParaRPr lang="es-ES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es-ES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Ogasun, Finantza eta Aurrekontu Saila</a:t>
            </a: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es-ES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Departamento de Hacienda, Finanzas y Presupuestos</a:t>
            </a:r>
            <a:endParaRPr lang="es-E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pic>
        <xdr:nvPicPr>
          <xdr:cNvPr id="4" name="Picture 120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" y="4"/>
            <a:ext cx="220" cy="7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4</xdr:col>
      <xdr:colOff>66675</xdr:colOff>
      <xdr:row>125</xdr:row>
      <xdr:rowOff>57150</xdr:rowOff>
    </xdr:from>
    <xdr:to>
      <xdr:col>5</xdr:col>
      <xdr:colOff>9525</xdr:colOff>
      <xdr:row>133</xdr:row>
      <xdr:rowOff>66675</xdr:rowOff>
    </xdr:to>
    <xdr:grpSp>
      <xdr:nvGrpSpPr>
        <xdr:cNvPr id="5" name="Group 12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>
          <a:grpSpLocks/>
        </xdr:cNvGrpSpPr>
      </xdr:nvGrpSpPr>
      <xdr:grpSpPr bwMode="auto">
        <a:xfrm>
          <a:off x="5915025" y="11458575"/>
          <a:ext cx="68580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073" name="Object 1" hidden="1">
                <a:extLst>
                  <a:ext uri="{63B3BB69-23CF-44E3-9099-C40C66FF867C}">
                    <a14:compatExt spid="_x0000_s3073"/>
                  </a:ext>
                  <a:ext uri="{FF2B5EF4-FFF2-40B4-BE49-F238E27FC236}">
                    <a16:creationId xmlns:a16="http://schemas.microsoft.com/office/drawing/2014/main" id="{00000000-0008-0000-0200-0000010C0000}"/>
                  </a:ext>
                </a:extLst>
              </xdr:cNvPr>
              <xdr:cNvSpPr/>
            </xdr:nvSpPr>
            <xdr:spPr bwMode="auto">
              <a:xfrm>
                <a:off x="7776" y="14400"/>
                <a:ext cx="796" cy="144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  <xdr:pic>
        <xdr:nvPicPr>
          <xdr:cNvPr id="7" name="Picture 126" descr="C:\DocumentosIzas\Calidad\Marca AENOR\iqnetms.bmp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11</xdr:col>
      <xdr:colOff>685800</xdr:colOff>
      <xdr:row>126</xdr:row>
      <xdr:rowOff>9525</xdr:rowOff>
    </xdr:from>
    <xdr:to>
      <xdr:col>13</xdr:col>
      <xdr:colOff>38100</xdr:colOff>
      <xdr:row>133</xdr:row>
      <xdr:rowOff>95250</xdr:rowOff>
    </xdr:to>
    <xdr:grpSp>
      <xdr:nvGrpSpPr>
        <xdr:cNvPr id="8" name="Group 130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GrpSpPr>
          <a:grpSpLocks/>
        </xdr:cNvGrpSpPr>
      </xdr:nvGrpSpPr>
      <xdr:grpSpPr bwMode="auto">
        <a:xfrm>
          <a:off x="14811375" y="11487150"/>
          <a:ext cx="733425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074" name="Object 2" hidden="1">
                <a:extLst>
                  <a:ext uri="{63B3BB69-23CF-44E3-9099-C40C66FF867C}">
                    <a14:compatExt spid="_x0000_s3074"/>
                  </a:ext>
                  <a:ext uri="{FF2B5EF4-FFF2-40B4-BE49-F238E27FC236}">
                    <a16:creationId xmlns:a16="http://schemas.microsoft.com/office/drawing/2014/main" id="{00000000-0008-0000-0200-0000020C0000}"/>
                  </a:ext>
                </a:extLst>
              </xdr:cNvPr>
              <xdr:cNvSpPr/>
            </xdr:nvSpPr>
            <xdr:spPr bwMode="auto">
              <a:xfrm>
                <a:off x="7776" y="14400"/>
                <a:ext cx="796" cy="144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  <xdr:pic>
        <xdr:nvPicPr>
          <xdr:cNvPr id="10" name="Picture 132" descr="C:\DocumentosIzas\Calidad\Marca AENOR\iqnetms.bmp">
            <a:extLst>
              <a:ext uri="{FF2B5EF4-FFF2-40B4-BE49-F238E27FC236}">
                <a16:creationId xmlns:a16="http://schemas.microsoft.com/office/drawing/2014/main" id="{00000000-0008-0000-0200-00000A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6</xdr:col>
      <xdr:colOff>38100</xdr:colOff>
      <xdr:row>1</xdr:row>
      <xdr:rowOff>9525</xdr:rowOff>
    </xdr:from>
    <xdr:to>
      <xdr:col>10</xdr:col>
      <xdr:colOff>352425</xdr:colOff>
      <xdr:row>6</xdr:row>
      <xdr:rowOff>66675</xdr:rowOff>
    </xdr:to>
    <xdr:grpSp>
      <xdr:nvGrpSpPr>
        <xdr:cNvPr id="11" name="Group 133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GrpSpPr>
          <a:grpSpLocks/>
        </xdr:cNvGrpSpPr>
      </xdr:nvGrpSpPr>
      <xdr:grpSpPr bwMode="auto">
        <a:xfrm>
          <a:off x="7391400" y="133350"/>
          <a:ext cx="6543675" cy="533400"/>
          <a:chOff x="4" y="4"/>
          <a:chExt cx="612" cy="78"/>
        </a:xfrm>
      </xdr:grpSpPr>
      <xdr:sp macro="" textlink="">
        <xdr:nvSpPr>
          <xdr:cNvPr id="12" name="Text Box 134">
            <a:extLst>
              <a:ext uri="{FF2B5EF4-FFF2-40B4-BE49-F238E27FC236}">
                <a16:creationId xmlns:a16="http://schemas.microsoft.com/office/drawing/2014/main" id="{00000000-0008-0000-0200-00000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03" y="7"/>
            <a:ext cx="313" cy="69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endParaRPr lang="es-ES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es-ES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Ogasun, Finantza eta Aurrekontu Saila</a:t>
            </a: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es-ES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Departamento de Hacienda, Finanzas y Presupuestos</a:t>
            </a:r>
            <a:endParaRPr lang="es-E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pic>
        <xdr:nvPicPr>
          <xdr:cNvPr id="13" name="Picture 135">
            <a:extLst>
              <a:ext uri="{FF2B5EF4-FFF2-40B4-BE49-F238E27FC236}">
                <a16:creationId xmlns:a16="http://schemas.microsoft.com/office/drawing/2014/main" id="{00000000-0008-0000-0200-00000D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" y="4"/>
            <a:ext cx="220" cy="7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126</xdr:row>
      <xdr:rowOff>57150</xdr:rowOff>
    </xdr:from>
    <xdr:to>
      <xdr:col>5</xdr:col>
      <xdr:colOff>9525</xdr:colOff>
      <xdr:row>134</xdr:row>
      <xdr:rowOff>66675</xdr:rowOff>
    </xdr:to>
    <xdr:grpSp>
      <xdr:nvGrpSpPr>
        <xdr:cNvPr id="2" name="Group 124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>
          <a:grpSpLocks/>
        </xdr:cNvGrpSpPr>
      </xdr:nvGrpSpPr>
      <xdr:grpSpPr bwMode="auto">
        <a:xfrm>
          <a:off x="5915025" y="11677650"/>
          <a:ext cx="68580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4097" name="Object 1" hidden="1">
                <a:extLst>
                  <a:ext uri="{63B3BB69-23CF-44E3-9099-C40C66FF867C}">
                    <a14:compatExt spid="_x0000_s4097"/>
                  </a:ext>
                  <a:ext uri="{FF2B5EF4-FFF2-40B4-BE49-F238E27FC236}">
                    <a16:creationId xmlns:a16="http://schemas.microsoft.com/office/drawing/2014/main" id="{00000000-0008-0000-0300-000001100000}"/>
                  </a:ext>
                </a:extLst>
              </xdr:cNvPr>
              <xdr:cNvSpPr/>
            </xdr:nvSpPr>
            <xdr:spPr bwMode="auto">
              <a:xfrm>
                <a:off x="7776" y="14400"/>
                <a:ext cx="796" cy="144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  <xdr:pic>
        <xdr:nvPicPr>
          <xdr:cNvPr id="4" name="Picture 126" descr="C:\DocumentosIzas\Calidad\Marca AENOR\iqnetms.bmp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11</xdr:col>
      <xdr:colOff>638175</xdr:colOff>
      <xdr:row>127</xdr:row>
      <xdr:rowOff>0</xdr:rowOff>
    </xdr:from>
    <xdr:to>
      <xdr:col>12</xdr:col>
      <xdr:colOff>628650</xdr:colOff>
      <xdr:row>134</xdr:row>
      <xdr:rowOff>85725</xdr:rowOff>
    </xdr:to>
    <xdr:grpSp>
      <xdr:nvGrpSpPr>
        <xdr:cNvPr id="5" name="Group 130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pSpPr>
          <a:grpSpLocks/>
        </xdr:cNvGrpSpPr>
      </xdr:nvGrpSpPr>
      <xdr:grpSpPr bwMode="auto">
        <a:xfrm>
          <a:off x="14763750" y="11696700"/>
          <a:ext cx="733425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4098" name="Object 2" hidden="1">
                <a:extLst>
                  <a:ext uri="{63B3BB69-23CF-44E3-9099-C40C66FF867C}">
                    <a14:compatExt spid="_x0000_s4098"/>
                  </a:ext>
                  <a:ext uri="{FF2B5EF4-FFF2-40B4-BE49-F238E27FC236}">
                    <a16:creationId xmlns:a16="http://schemas.microsoft.com/office/drawing/2014/main" id="{00000000-0008-0000-0300-000002100000}"/>
                  </a:ext>
                </a:extLst>
              </xdr:cNvPr>
              <xdr:cNvSpPr/>
            </xdr:nvSpPr>
            <xdr:spPr bwMode="auto">
              <a:xfrm>
                <a:off x="7776" y="14400"/>
                <a:ext cx="796" cy="144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  <xdr:pic>
        <xdr:nvPicPr>
          <xdr:cNvPr id="7" name="Picture 132" descr="C:\DocumentosIzas\Calidad\Marca AENOR\iqnetms.bmp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0</xdr:col>
          <xdr:colOff>1171575</xdr:colOff>
          <xdr:row>7</xdr:row>
          <xdr:rowOff>19050</xdr:rowOff>
        </xdr:to>
        <xdr:sp macro="" textlink="">
          <xdr:nvSpPr>
            <xdr:cNvPr id="4099" name="Object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3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0</xdr:row>
          <xdr:rowOff>0</xdr:rowOff>
        </xdr:from>
        <xdr:to>
          <xdr:col>6</xdr:col>
          <xdr:colOff>1171575</xdr:colOff>
          <xdr:row>7</xdr:row>
          <xdr:rowOff>19050</xdr:rowOff>
        </xdr:to>
        <xdr:sp macro="" textlink="">
          <xdr:nvSpPr>
            <xdr:cNvPr id="4100" name="Object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3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126</xdr:row>
      <xdr:rowOff>57150</xdr:rowOff>
    </xdr:from>
    <xdr:to>
      <xdr:col>5</xdr:col>
      <xdr:colOff>9525</xdr:colOff>
      <xdr:row>134</xdr:row>
      <xdr:rowOff>66675</xdr:rowOff>
    </xdr:to>
    <xdr:grpSp>
      <xdr:nvGrpSpPr>
        <xdr:cNvPr id="2" name="Group 124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>
          <a:grpSpLocks/>
        </xdr:cNvGrpSpPr>
      </xdr:nvGrpSpPr>
      <xdr:grpSpPr bwMode="auto">
        <a:xfrm>
          <a:off x="5972175" y="11658600"/>
          <a:ext cx="68580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5121" name="Object 1" hidden="1">
                <a:extLst>
                  <a:ext uri="{63B3BB69-23CF-44E3-9099-C40C66FF867C}">
                    <a14:compatExt spid="_x0000_s5121"/>
                  </a:ext>
                  <a:ext uri="{FF2B5EF4-FFF2-40B4-BE49-F238E27FC236}">
                    <a16:creationId xmlns:a16="http://schemas.microsoft.com/office/drawing/2014/main" id="{00000000-0008-0000-0400-000001140000}"/>
                  </a:ext>
                </a:extLst>
              </xdr:cNvPr>
              <xdr:cNvSpPr/>
            </xdr:nvSpPr>
            <xdr:spPr bwMode="auto">
              <a:xfrm>
                <a:off x="7776" y="14400"/>
                <a:ext cx="796" cy="144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  <xdr:pic>
        <xdr:nvPicPr>
          <xdr:cNvPr id="4" name="Picture 126" descr="C:\DocumentosIzas\Calidad\Marca AENOR\iqnetms.bmp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11</xdr:col>
      <xdr:colOff>685800</xdr:colOff>
      <xdr:row>127</xdr:row>
      <xdr:rowOff>9525</xdr:rowOff>
    </xdr:from>
    <xdr:to>
      <xdr:col>13</xdr:col>
      <xdr:colOff>38100</xdr:colOff>
      <xdr:row>134</xdr:row>
      <xdr:rowOff>95250</xdr:rowOff>
    </xdr:to>
    <xdr:grpSp>
      <xdr:nvGrpSpPr>
        <xdr:cNvPr id="5" name="Group 130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pSpPr>
          <a:grpSpLocks/>
        </xdr:cNvGrpSpPr>
      </xdr:nvGrpSpPr>
      <xdr:grpSpPr bwMode="auto">
        <a:xfrm>
          <a:off x="14868525" y="11687175"/>
          <a:ext cx="733425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5122" name="Object 2" hidden="1">
                <a:extLst>
                  <a:ext uri="{63B3BB69-23CF-44E3-9099-C40C66FF867C}">
                    <a14:compatExt spid="_x0000_s5122"/>
                  </a:ext>
                  <a:ext uri="{FF2B5EF4-FFF2-40B4-BE49-F238E27FC236}">
                    <a16:creationId xmlns:a16="http://schemas.microsoft.com/office/drawing/2014/main" id="{00000000-0008-0000-0400-000002140000}"/>
                  </a:ext>
                </a:extLst>
              </xdr:cNvPr>
              <xdr:cNvSpPr/>
            </xdr:nvSpPr>
            <xdr:spPr bwMode="auto">
              <a:xfrm>
                <a:off x="7776" y="14400"/>
                <a:ext cx="796" cy="144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  <xdr:pic>
        <xdr:nvPicPr>
          <xdr:cNvPr id="7" name="Picture 132" descr="C:\DocumentosIzas\Calidad\Marca AENOR\iqnetms.bmp">
            <a:extLst>
              <a:ext uri="{FF2B5EF4-FFF2-40B4-BE49-F238E27FC236}">
                <a16:creationId xmlns:a16="http://schemas.microsoft.com/office/drawing/2014/main" id="{00000000-0008-0000-0400-00000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0</xdr:col>
          <xdr:colOff>1171575</xdr:colOff>
          <xdr:row>7</xdr:row>
          <xdr:rowOff>19050</xdr:rowOff>
        </xdr:to>
        <xdr:sp macro="" textlink="">
          <xdr:nvSpPr>
            <xdr:cNvPr id="5123" name="Object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4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0</xdr:row>
          <xdr:rowOff>0</xdr:rowOff>
        </xdr:from>
        <xdr:to>
          <xdr:col>6</xdr:col>
          <xdr:colOff>1171575</xdr:colOff>
          <xdr:row>7</xdr:row>
          <xdr:rowOff>19050</xdr:rowOff>
        </xdr:to>
        <xdr:sp macro="" textlink="">
          <xdr:nvSpPr>
            <xdr:cNvPr id="5124" name="Object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4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126</xdr:row>
      <xdr:rowOff>57150</xdr:rowOff>
    </xdr:from>
    <xdr:to>
      <xdr:col>5</xdr:col>
      <xdr:colOff>9525</xdr:colOff>
      <xdr:row>134</xdr:row>
      <xdr:rowOff>66675</xdr:rowOff>
    </xdr:to>
    <xdr:grpSp>
      <xdr:nvGrpSpPr>
        <xdr:cNvPr id="2" name="Group 124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pSpPr>
          <a:grpSpLocks/>
        </xdr:cNvGrpSpPr>
      </xdr:nvGrpSpPr>
      <xdr:grpSpPr bwMode="auto">
        <a:xfrm>
          <a:off x="5972175" y="11658600"/>
          <a:ext cx="68580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6145" name="Object 1" hidden="1">
                <a:extLst>
                  <a:ext uri="{63B3BB69-23CF-44E3-9099-C40C66FF867C}">
                    <a14:compatExt spid="_x0000_s6145"/>
                  </a:ext>
                  <a:ext uri="{FF2B5EF4-FFF2-40B4-BE49-F238E27FC236}">
                    <a16:creationId xmlns:a16="http://schemas.microsoft.com/office/drawing/2014/main" id="{00000000-0008-0000-0500-000001180000}"/>
                  </a:ext>
                </a:extLst>
              </xdr:cNvPr>
              <xdr:cNvSpPr/>
            </xdr:nvSpPr>
            <xdr:spPr bwMode="auto">
              <a:xfrm>
                <a:off x="7776" y="14400"/>
                <a:ext cx="796" cy="144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  <xdr:pic>
        <xdr:nvPicPr>
          <xdr:cNvPr id="4" name="Picture 126" descr="C:\DocumentosIzas\Calidad\Marca AENOR\iqnetms.bmp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11</xdr:col>
      <xdr:colOff>685800</xdr:colOff>
      <xdr:row>127</xdr:row>
      <xdr:rowOff>9525</xdr:rowOff>
    </xdr:from>
    <xdr:to>
      <xdr:col>13</xdr:col>
      <xdr:colOff>38100</xdr:colOff>
      <xdr:row>134</xdr:row>
      <xdr:rowOff>95250</xdr:rowOff>
    </xdr:to>
    <xdr:grpSp>
      <xdr:nvGrpSpPr>
        <xdr:cNvPr id="5" name="Group 130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pSpPr>
          <a:grpSpLocks/>
        </xdr:cNvGrpSpPr>
      </xdr:nvGrpSpPr>
      <xdr:grpSpPr bwMode="auto">
        <a:xfrm>
          <a:off x="14868525" y="11687175"/>
          <a:ext cx="733425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6146" name="Object 2" hidden="1">
                <a:extLst>
                  <a:ext uri="{63B3BB69-23CF-44E3-9099-C40C66FF867C}">
                    <a14:compatExt spid="_x0000_s6146"/>
                  </a:ext>
                  <a:ext uri="{FF2B5EF4-FFF2-40B4-BE49-F238E27FC236}">
                    <a16:creationId xmlns:a16="http://schemas.microsoft.com/office/drawing/2014/main" id="{00000000-0008-0000-0500-000002180000}"/>
                  </a:ext>
                </a:extLst>
              </xdr:cNvPr>
              <xdr:cNvSpPr/>
            </xdr:nvSpPr>
            <xdr:spPr bwMode="auto">
              <a:xfrm>
                <a:off x="7776" y="14400"/>
                <a:ext cx="796" cy="144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  <xdr:pic>
        <xdr:nvPicPr>
          <xdr:cNvPr id="7" name="Picture 132" descr="C:\DocumentosIzas\Calidad\Marca AENOR\iqnetms.bmp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0</xdr:col>
          <xdr:colOff>1171575</xdr:colOff>
          <xdr:row>7</xdr:row>
          <xdr:rowOff>19050</xdr:rowOff>
        </xdr:to>
        <xdr:sp macro="" textlink="">
          <xdr:nvSpPr>
            <xdr:cNvPr id="6147" name="Object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0</xdr:row>
          <xdr:rowOff>0</xdr:rowOff>
        </xdr:from>
        <xdr:to>
          <xdr:col>6</xdr:col>
          <xdr:colOff>1171575</xdr:colOff>
          <xdr:row>7</xdr:row>
          <xdr:rowOff>19050</xdr:rowOff>
        </xdr:to>
        <xdr:sp macro="" textlink="">
          <xdr:nvSpPr>
            <xdr:cNvPr id="6148" name="Object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126</xdr:row>
      <xdr:rowOff>57150</xdr:rowOff>
    </xdr:from>
    <xdr:to>
      <xdr:col>5</xdr:col>
      <xdr:colOff>9525</xdr:colOff>
      <xdr:row>134</xdr:row>
      <xdr:rowOff>66675</xdr:rowOff>
    </xdr:to>
    <xdr:grpSp>
      <xdr:nvGrpSpPr>
        <xdr:cNvPr id="2" name="Group 124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>
          <a:grpSpLocks/>
        </xdr:cNvGrpSpPr>
      </xdr:nvGrpSpPr>
      <xdr:grpSpPr bwMode="auto">
        <a:xfrm>
          <a:off x="5972175" y="11658600"/>
          <a:ext cx="68580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169" name="Object 1" hidden="1">
                <a:extLst>
                  <a:ext uri="{63B3BB69-23CF-44E3-9099-C40C66FF867C}">
                    <a14:compatExt spid="_x0000_s7169"/>
                  </a:ext>
                  <a:ext uri="{FF2B5EF4-FFF2-40B4-BE49-F238E27FC236}">
                    <a16:creationId xmlns:a16="http://schemas.microsoft.com/office/drawing/2014/main" id="{00000000-0008-0000-0600-0000011C0000}"/>
                  </a:ext>
                </a:extLst>
              </xdr:cNvPr>
              <xdr:cNvSpPr/>
            </xdr:nvSpPr>
            <xdr:spPr bwMode="auto">
              <a:xfrm>
                <a:off x="7776" y="14400"/>
                <a:ext cx="796" cy="144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  <xdr:pic>
        <xdr:nvPicPr>
          <xdr:cNvPr id="4" name="Picture 126" descr="C:\DocumentosIzas\Calidad\Marca AENOR\iqnetms.bmp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11</xdr:col>
      <xdr:colOff>685800</xdr:colOff>
      <xdr:row>127</xdr:row>
      <xdr:rowOff>9525</xdr:rowOff>
    </xdr:from>
    <xdr:to>
      <xdr:col>13</xdr:col>
      <xdr:colOff>38100</xdr:colOff>
      <xdr:row>134</xdr:row>
      <xdr:rowOff>95250</xdr:rowOff>
    </xdr:to>
    <xdr:grpSp>
      <xdr:nvGrpSpPr>
        <xdr:cNvPr id="5" name="Group 130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pSpPr>
          <a:grpSpLocks/>
        </xdr:cNvGrpSpPr>
      </xdr:nvGrpSpPr>
      <xdr:grpSpPr bwMode="auto">
        <a:xfrm>
          <a:off x="14868525" y="11687175"/>
          <a:ext cx="733425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170" name="Object 2" hidden="1">
                <a:extLst>
                  <a:ext uri="{63B3BB69-23CF-44E3-9099-C40C66FF867C}">
                    <a14:compatExt spid="_x0000_s7170"/>
                  </a:ext>
                  <a:ext uri="{FF2B5EF4-FFF2-40B4-BE49-F238E27FC236}">
                    <a16:creationId xmlns:a16="http://schemas.microsoft.com/office/drawing/2014/main" id="{00000000-0008-0000-0600-0000021C0000}"/>
                  </a:ext>
                </a:extLst>
              </xdr:cNvPr>
              <xdr:cNvSpPr/>
            </xdr:nvSpPr>
            <xdr:spPr bwMode="auto">
              <a:xfrm>
                <a:off x="7776" y="14400"/>
                <a:ext cx="796" cy="144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  <xdr:pic>
        <xdr:nvPicPr>
          <xdr:cNvPr id="7" name="Picture 132" descr="C:\DocumentosIzas\Calidad\Marca AENOR\iqnetms.bmp">
            <a:extLst>
              <a:ext uri="{FF2B5EF4-FFF2-40B4-BE49-F238E27FC236}">
                <a16:creationId xmlns:a16="http://schemas.microsoft.com/office/drawing/2014/main" id="{00000000-0008-0000-0600-00000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0</xdr:col>
          <xdr:colOff>1171575</xdr:colOff>
          <xdr:row>7</xdr:row>
          <xdr:rowOff>19050</xdr:rowOff>
        </xdr:to>
        <xdr:sp macro="" textlink="">
          <xdr:nvSpPr>
            <xdr:cNvPr id="7171" name="Object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6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0</xdr:row>
          <xdr:rowOff>0</xdr:rowOff>
        </xdr:from>
        <xdr:to>
          <xdr:col>6</xdr:col>
          <xdr:colOff>1171575</xdr:colOff>
          <xdr:row>7</xdr:row>
          <xdr:rowOff>19050</xdr:rowOff>
        </xdr:to>
        <xdr:sp macro="" textlink="">
          <xdr:nvSpPr>
            <xdr:cNvPr id="7172" name="Object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6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126</xdr:row>
      <xdr:rowOff>57150</xdr:rowOff>
    </xdr:from>
    <xdr:to>
      <xdr:col>5</xdr:col>
      <xdr:colOff>9525</xdr:colOff>
      <xdr:row>134</xdr:row>
      <xdr:rowOff>66675</xdr:rowOff>
    </xdr:to>
    <xdr:grpSp>
      <xdr:nvGrpSpPr>
        <xdr:cNvPr id="2" name="Group 124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>
          <a:grpSpLocks/>
        </xdr:cNvGrpSpPr>
      </xdr:nvGrpSpPr>
      <xdr:grpSpPr bwMode="auto">
        <a:xfrm>
          <a:off x="5972175" y="11658600"/>
          <a:ext cx="68580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8193" name="Object 1" hidden="1">
                <a:extLst>
                  <a:ext uri="{63B3BB69-23CF-44E3-9099-C40C66FF867C}">
                    <a14:compatExt spid="_x0000_s8193"/>
                  </a:ext>
                  <a:ext uri="{FF2B5EF4-FFF2-40B4-BE49-F238E27FC236}">
                    <a16:creationId xmlns:a16="http://schemas.microsoft.com/office/drawing/2014/main" id="{00000000-0008-0000-0700-000001200000}"/>
                  </a:ext>
                </a:extLst>
              </xdr:cNvPr>
              <xdr:cNvSpPr/>
            </xdr:nvSpPr>
            <xdr:spPr bwMode="auto">
              <a:xfrm>
                <a:off x="7776" y="14400"/>
                <a:ext cx="796" cy="144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  <xdr:pic>
        <xdr:nvPicPr>
          <xdr:cNvPr id="4" name="Picture 126" descr="C:\DocumentosIzas\Calidad\Marca AENOR\iqnetms.bmp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11</xdr:col>
      <xdr:colOff>685800</xdr:colOff>
      <xdr:row>127</xdr:row>
      <xdr:rowOff>9525</xdr:rowOff>
    </xdr:from>
    <xdr:to>
      <xdr:col>13</xdr:col>
      <xdr:colOff>38100</xdr:colOff>
      <xdr:row>134</xdr:row>
      <xdr:rowOff>95250</xdr:rowOff>
    </xdr:to>
    <xdr:grpSp>
      <xdr:nvGrpSpPr>
        <xdr:cNvPr id="5" name="Group 130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pSpPr>
          <a:grpSpLocks/>
        </xdr:cNvGrpSpPr>
      </xdr:nvGrpSpPr>
      <xdr:grpSpPr bwMode="auto">
        <a:xfrm>
          <a:off x="14868525" y="11687175"/>
          <a:ext cx="733425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8194" name="Object 2" hidden="1">
                <a:extLst>
                  <a:ext uri="{63B3BB69-23CF-44E3-9099-C40C66FF867C}">
                    <a14:compatExt spid="_x0000_s8194"/>
                  </a:ext>
                  <a:ext uri="{FF2B5EF4-FFF2-40B4-BE49-F238E27FC236}">
                    <a16:creationId xmlns:a16="http://schemas.microsoft.com/office/drawing/2014/main" id="{00000000-0008-0000-0700-000002200000}"/>
                  </a:ext>
                </a:extLst>
              </xdr:cNvPr>
              <xdr:cNvSpPr/>
            </xdr:nvSpPr>
            <xdr:spPr bwMode="auto">
              <a:xfrm>
                <a:off x="7776" y="14400"/>
                <a:ext cx="796" cy="144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  <xdr:pic>
        <xdr:nvPicPr>
          <xdr:cNvPr id="7" name="Picture 132" descr="C:\DocumentosIzas\Calidad\Marca AENOR\iqnetms.bmp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0</xdr:col>
          <xdr:colOff>1171575</xdr:colOff>
          <xdr:row>7</xdr:row>
          <xdr:rowOff>19050</xdr:rowOff>
        </xdr:to>
        <xdr:sp macro="" textlink="">
          <xdr:nvSpPr>
            <xdr:cNvPr id="8195" name="Object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7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0</xdr:row>
          <xdr:rowOff>0</xdr:rowOff>
        </xdr:from>
        <xdr:to>
          <xdr:col>6</xdr:col>
          <xdr:colOff>1171575</xdr:colOff>
          <xdr:row>7</xdr:row>
          <xdr:rowOff>19050</xdr:rowOff>
        </xdr:to>
        <xdr:sp macro="" textlink="">
          <xdr:nvSpPr>
            <xdr:cNvPr id="8196" name="Object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07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126</xdr:row>
      <xdr:rowOff>57150</xdr:rowOff>
    </xdr:from>
    <xdr:to>
      <xdr:col>5</xdr:col>
      <xdr:colOff>9525</xdr:colOff>
      <xdr:row>134</xdr:row>
      <xdr:rowOff>66675</xdr:rowOff>
    </xdr:to>
    <xdr:grpSp>
      <xdr:nvGrpSpPr>
        <xdr:cNvPr id="2" name="Group 124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>
          <a:grpSpLocks/>
        </xdr:cNvGrpSpPr>
      </xdr:nvGrpSpPr>
      <xdr:grpSpPr bwMode="auto">
        <a:xfrm>
          <a:off x="5972175" y="11658600"/>
          <a:ext cx="68580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9217" name="Object 1" hidden="1">
                <a:extLst>
                  <a:ext uri="{63B3BB69-23CF-44E3-9099-C40C66FF867C}">
                    <a14:compatExt spid="_x0000_s9217"/>
                  </a:ext>
                  <a:ext uri="{FF2B5EF4-FFF2-40B4-BE49-F238E27FC236}">
                    <a16:creationId xmlns:a16="http://schemas.microsoft.com/office/drawing/2014/main" id="{00000000-0008-0000-0800-000001240000}"/>
                  </a:ext>
                </a:extLst>
              </xdr:cNvPr>
              <xdr:cNvSpPr/>
            </xdr:nvSpPr>
            <xdr:spPr bwMode="auto">
              <a:xfrm>
                <a:off x="7776" y="14400"/>
                <a:ext cx="796" cy="144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  <xdr:pic>
        <xdr:nvPicPr>
          <xdr:cNvPr id="4" name="Picture 126" descr="C:\DocumentosIzas\Calidad\Marca AENOR\iqnetms.bmp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11</xdr:col>
      <xdr:colOff>685800</xdr:colOff>
      <xdr:row>127</xdr:row>
      <xdr:rowOff>9525</xdr:rowOff>
    </xdr:from>
    <xdr:to>
      <xdr:col>13</xdr:col>
      <xdr:colOff>38100</xdr:colOff>
      <xdr:row>134</xdr:row>
      <xdr:rowOff>95250</xdr:rowOff>
    </xdr:to>
    <xdr:grpSp>
      <xdr:nvGrpSpPr>
        <xdr:cNvPr id="5" name="Group 130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GrpSpPr>
          <a:grpSpLocks/>
        </xdr:cNvGrpSpPr>
      </xdr:nvGrpSpPr>
      <xdr:grpSpPr bwMode="auto">
        <a:xfrm>
          <a:off x="14868525" y="11687175"/>
          <a:ext cx="733425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9218" name="Object 2" hidden="1">
                <a:extLst>
                  <a:ext uri="{63B3BB69-23CF-44E3-9099-C40C66FF867C}">
                    <a14:compatExt spid="_x0000_s9218"/>
                  </a:ext>
                  <a:ext uri="{FF2B5EF4-FFF2-40B4-BE49-F238E27FC236}">
                    <a16:creationId xmlns:a16="http://schemas.microsoft.com/office/drawing/2014/main" id="{00000000-0008-0000-0800-000002240000}"/>
                  </a:ext>
                </a:extLst>
              </xdr:cNvPr>
              <xdr:cNvSpPr/>
            </xdr:nvSpPr>
            <xdr:spPr bwMode="auto">
              <a:xfrm>
                <a:off x="7776" y="14400"/>
                <a:ext cx="796" cy="144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  <xdr:pic>
        <xdr:nvPicPr>
          <xdr:cNvPr id="7" name="Picture 132" descr="C:\DocumentosIzas\Calidad\Marca AENOR\iqnetms.bmp">
            <a:extLst>
              <a:ext uri="{FF2B5EF4-FFF2-40B4-BE49-F238E27FC236}">
                <a16:creationId xmlns:a16="http://schemas.microsoft.com/office/drawing/2014/main" id="{00000000-0008-0000-0800-00000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0</xdr:col>
          <xdr:colOff>1171575</xdr:colOff>
          <xdr:row>7</xdr:row>
          <xdr:rowOff>19050</xdr:rowOff>
        </xdr:to>
        <xdr:sp macro="" textlink="">
          <xdr:nvSpPr>
            <xdr:cNvPr id="9219" name="Object 3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00000000-0008-0000-0800-00000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0</xdr:row>
          <xdr:rowOff>0</xdr:rowOff>
        </xdr:from>
        <xdr:to>
          <xdr:col>6</xdr:col>
          <xdr:colOff>1171575</xdr:colOff>
          <xdr:row>7</xdr:row>
          <xdr:rowOff>19050</xdr:rowOff>
        </xdr:to>
        <xdr:sp macro="" textlink="">
          <xdr:nvSpPr>
            <xdr:cNvPr id="9220" name="Object 4" hidden="1">
              <a:extLst>
                <a:ext uri="{63B3BB69-23CF-44E3-9099-C40C66FF867C}">
                  <a14:compatExt spid="_x0000_s9220"/>
                </a:ext>
                <a:ext uri="{FF2B5EF4-FFF2-40B4-BE49-F238E27FC236}">
                  <a16:creationId xmlns:a16="http://schemas.microsoft.com/office/drawing/2014/main" id="{00000000-0008-0000-0800-00000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emf"/><Relationship Id="rId3" Type="http://schemas.openxmlformats.org/officeDocument/2006/relationships/vmlDrawing" Target="../drawings/vmlDrawing10.vml"/><Relationship Id="rId7" Type="http://schemas.openxmlformats.org/officeDocument/2006/relationships/oleObject" Target="../embeddings/oleObject33.bin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6" Type="http://schemas.openxmlformats.org/officeDocument/2006/relationships/oleObject" Target="../embeddings/oleObject3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1.bin"/><Relationship Id="rId9" Type="http://schemas.openxmlformats.org/officeDocument/2006/relationships/oleObject" Target="../embeddings/oleObject34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emf"/><Relationship Id="rId3" Type="http://schemas.openxmlformats.org/officeDocument/2006/relationships/vmlDrawing" Target="../drawings/vmlDrawing11.vml"/><Relationship Id="rId7" Type="http://schemas.openxmlformats.org/officeDocument/2006/relationships/oleObject" Target="../embeddings/oleObject37.bin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6" Type="http://schemas.openxmlformats.org/officeDocument/2006/relationships/oleObject" Target="../embeddings/oleObject36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5.bin"/><Relationship Id="rId9" Type="http://schemas.openxmlformats.org/officeDocument/2006/relationships/oleObject" Target="../embeddings/oleObject38.bin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41.bin"/><Relationship Id="rId3" Type="http://schemas.openxmlformats.org/officeDocument/2006/relationships/vmlDrawing" Target="../drawings/vmlDrawing12.vml"/><Relationship Id="rId7" Type="http://schemas.openxmlformats.org/officeDocument/2006/relationships/image" Target="../media/image5.emf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6" Type="http://schemas.openxmlformats.org/officeDocument/2006/relationships/oleObject" Target="../embeddings/oleObject40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9.bin"/><Relationship Id="rId9" Type="http://schemas.openxmlformats.org/officeDocument/2006/relationships/oleObject" Target="../embeddings/oleObject4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4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oleObject" Target="../embeddings/oleObject6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5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emf"/><Relationship Id="rId3" Type="http://schemas.openxmlformats.org/officeDocument/2006/relationships/vmlDrawing" Target="../drawings/vmlDrawing4.vml"/><Relationship Id="rId7" Type="http://schemas.openxmlformats.org/officeDocument/2006/relationships/oleObject" Target="../embeddings/oleObject9.bin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oleObject" Target="../embeddings/oleObject8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7.bin"/><Relationship Id="rId9" Type="http://schemas.openxmlformats.org/officeDocument/2006/relationships/oleObject" Target="../embeddings/oleObject10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emf"/><Relationship Id="rId3" Type="http://schemas.openxmlformats.org/officeDocument/2006/relationships/vmlDrawing" Target="../drawings/vmlDrawing5.vml"/><Relationship Id="rId7" Type="http://schemas.openxmlformats.org/officeDocument/2006/relationships/oleObject" Target="../embeddings/oleObject13.bin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oleObject1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1.bin"/><Relationship Id="rId9" Type="http://schemas.openxmlformats.org/officeDocument/2006/relationships/oleObject" Target="../embeddings/oleObject14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emf"/><Relationship Id="rId3" Type="http://schemas.openxmlformats.org/officeDocument/2006/relationships/vmlDrawing" Target="../drawings/vmlDrawing6.vml"/><Relationship Id="rId7" Type="http://schemas.openxmlformats.org/officeDocument/2006/relationships/oleObject" Target="../embeddings/oleObject17.bin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6" Type="http://schemas.openxmlformats.org/officeDocument/2006/relationships/oleObject" Target="../embeddings/oleObject16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5.bin"/><Relationship Id="rId9" Type="http://schemas.openxmlformats.org/officeDocument/2006/relationships/oleObject" Target="../embeddings/oleObject18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emf"/><Relationship Id="rId3" Type="http://schemas.openxmlformats.org/officeDocument/2006/relationships/vmlDrawing" Target="../drawings/vmlDrawing7.vml"/><Relationship Id="rId7" Type="http://schemas.openxmlformats.org/officeDocument/2006/relationships/oleObject" Target="../embeddings/oleObject21.bin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oleObject20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9.bin"/><Relationship Id="rId9" Type="http://schemas.openxmlformats.org/officeDocument/2006/relationships/oleObject" Target="../embeddings/oleObject22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emf"/><Relationship Id="rId3" Type="http://schemas.openxmlformats.org/officeDocument/2006/relationships/vmlDrawing" Target="../drawings/vmlDrawing8.vml"/><Relationship Id="rId7" Type="http://schemas.openxmlformats.org/officeDocument/2006/relationships/oleObject" Target="../embeddings/oleObject25.bin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6" Type="http://schemas.openxmlformats.org/officeDocument/2006/relationships/oleObject" Target="../embeddings/oleObject24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3.bin"/><Relationship Id="rId9" Type="http://schemas.openxmlformats.org/officeDocument/2006/relationships/oleObject" Target="../embeddings/oleObject26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emf"/><Relationship Id="rId3" Type="http://schemas.openxmlformats.org/officeDocument/2006/relationships/vmlDrawing" Target="../drawings/vmlDrawing9.vml"/><Relationship Id="rId7" Type="http://schemas.openxmlformats.org/officeDocument/2006/relationships/oleObject" Target="../embeddings/oleObject29.bin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6" Type="http://schemas.openxmlformats.org/officeDocument/2006/relationships/oleObject" Target="../embeddings/oleObject28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7.bin"/><Relationship Id="rId9" Type="http://schemas.openxmlformats.org/officeDocument/2006/relationships/oleObject" Target="../embeddings/oleObject3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3"/>
  <sheetViews>
    <sheetView showGridLines="0" workbookViewId="0"/>
  </sheetViews>
  <sheetFormatPr baseColWidth="10" defaultRowHeight="8.25" x14ac:dyDescent="0.15"/>
  <cols>
    <col min="1" max="1" width="54.85546875" style="1" customWidth="1"/>
    <col min="2" max="2" width="11.7109375" style="1" customWidth="1"/>
    <col min="3" max="3" width="10.7109375" style="1" customWidth="1"/>
    <col min="4" max="4" width="10.42578125" style="1" customWidth="1"/>
    <col min="5" max="5" width="11.140625" style="1" customWidth="1"/>
    <col min="6" max="6" width="11.42578125" style="1"/>
    <col min="7" max="7" width="54.42578125" style="1" customWidth="1"/>
    <col min="8" max="8" width="14.5703125" style="1" customWidth="1"/>
    <col min="9" max="9" width="14.140625" style="1" customWidth="1"/>
    <col min="10" max="10" width="10.28515625" style="1" customWidth="1"/>
    <col min="11" max="11" width="8.140625" style="1" customWidth="1"/>
    <col min="12" max="12" width="11.140625" style="1" customWidth="1"/>
    <col min="13" max="13" width="9.5703125" style="1" customWidth="1"/>
    <col min="14" max="16384" width="11.42578125" style="1"/>
  </cols>
  <sheetData>
    <row r="1" spans="1:14" ht="9.9499999999999993" customHeight="1" x14ac:dyDescent="0.15"/>
    <row r="2" spans="1:14" ht="8.1" customHeight="1" x14ac:dyDescent="0.15"/>
    <row r="3" spans="1:14" ht="8.1" customHeight="1" x14ac:dyDescent="0.15"/>
    <row r="4" spans="1:14" ht="8.1" customHeight="1" x14ac:dyDescent="0.15"/>
    <row r="5" spans="1:14" ht="8.1" customHeight="1" x14ac:dyDescent="0.15"/>
    <row r="6" spans="1:14" ht="8.1" customHeight="1" x14ac:dyDescent="0.15"/>
    <row r="7" spans="1:14" x14ac:dyDescent="0.15">
      <c r="E7" s="15" t="s">
        <v>91</v>
      </c>
      <c r="M7" s="15" t="str">
        <f>+E7</f>
        <v>GP-10-01-IMP/VER:09</v>
      </c>
    </row>
    <row r="8" spans="1:14" ht="5.0999999999999996" customHeight="1" x14ac:dyDescent="0.15">
      <c r="A8" s="3"/>
      <c r="B8" s="3"/>
      <c r="C8" s="3"/>
      <c r="D8" s="3"/>
      <c r="E8" s="8"/>
      <c r="G8" s="34"/>
      <c r="H8" s="34"/>
      <c r="I8" s="34"/>
      <c r="J8" s="34"/>
      <c r="K8" s="34"/>
      <c r="L8" s="34"/>
      <c r="M8" s="35"/>
    </row>
    <row r="9" spans="1:14" s="11" customFormat="1" ht="10.5" x14ac:dyDescent="0.15">
      <c r="A9" s="55" t="s">
        <v>95</v>
      </c>
      <c r="B9" s="19" t="s">
        <v>26</v>
      </c>
      <c r="C9" s="19" t="s">
        <v>16</v>
      </c>
      <c r="D9" s="19" t="s">
        <v>28</v>
      </c>
      <c r="E9" s="40" t="s">
        <v>17</v>
      </c>
      <c r="G9" s="55" t="s">
        <v>98</v>
      </c>
      <c r="H9" s="19" t="s">
        <v>19</v>
      </c>
      <c r="I9" s="19" t="s">
        <v>29</v>
      </c>
      <c r="J9" s="19" t="s">
        <v>20</v>
      </c>
      <c r="K9" s="19" t="s">
        <v>21</v>
      </c>
      <c r="L9" s="19" t="s">
        <v>33</v>
      </c>
      <c r="M9" s="40" t="s">
        <v>24</v>
      </c>
      <c r="N9" s="51"/>
    </row>
    <row r="10" spans="1:14" s="11" customFormat="1" ht="10.5" x14ac:dyDescent="0.15">
      <c r="A10" s="56"/>
      <c r="B10" s="19" t="s">
        <v>27</v>
      </c>
      <c r="C10" s="19"/>
      <c r="D10" s="19" t="s">
        <v>26</v>
      </c>
      <c r="E10" s="40"/>
      <c r="G10" s="56"/>
      <c r="H10" s="19" t="s">
        <v>31</v>
      </c>
      <c r="I10" s="19" t="s">
        <v>35</v>
      </c>
      <c r="J10" s="19"/>
      <c r="K10" s="19"/>
      <c r="L10" s="19" t="s">
        <v>34</v>
      </c>
      <c r="M10" s="40"/>
      <c r="N10" s="51"/>
    </row>
    <row r="11" spans="1:14" s="11" customFormat="1" ht="10.5" x14ac:dyDescent="0.15">
      <c r="A11" s="56" t="s">
        <v>96</v>
      </c>
      <c r="B11" s="19" t="s">
        <v>25</v>
      </c>
      <c r="C11" s="19" t="s">
        <v>13</v>
      </c>
      <c r="D11" s="19" t="s">
        <v>14</v>
      </c>
      <c r="E11" s="40" t="s">
        <v>18</v>
      </c>
      <c r="G11" s="55" t="s">
        <v>97</v>
      </c>
      <c r="H11" s="19" t="s">
        <v>32</v>
      </c>
      <c r="I11" s="19" t="s">
        <v>30</v>
      </c>
      <c r="J11" s="19" t="s">
        <v>12</v>
      </c>
      <c r="K11" s="19" t="s">
        <v>22</v>
      </c>
      <c r="L11" s="19" t="s">
        <v>23</v>
      </c>
      <c r="M11" s="40" t="s">
        <v>36</v>
      </c>
      <c r="N11" s="51"/>
    </row>
    <row r="12" spans="1:14" ht="5.0999999999999996" customHeight="1" x14ac:dyDescent="0.15">
      <c r="A12" s="7"/>
      <c r="B12" s="5"/>
      <c r="C12" s="5"/>
      <c r="D12" s="5"/>
      <c r="E12" s="9"/>
      <c r="G12" s="52"/>
      <c r="H12" s="48"/>
      <c r="I12" s="48"/>
      <c r="J12" s="48"/>
      <c r="K12" s="48"/>
      <c r="L12" s="48"/>
      <c r="M12" s="53"/>
      <c r="N12" s="18"/>
    </row>
    <row r="13" spans="1:14" ht="5.0999999999999996" customHeight="1" x14ac:dyDescent="0.15">
      <c r="A13" s="4"/>
      <c r="B13" s="4"/>
      <c r="C13" s="4"/>
      <c r="D13" s="4"/>
      <c r="E13" s="10"/>
      <c r="G13" s="4"/>
      <c r="H13" s="17"/>
      <c r="I13" s="17"/>
      <c r="J13" s="17"/>
      <c r="K13" s="27"/>
      <c r="L13" s="17"/>
      <c r="M13" s="20"/>
      <c r="N13" s="18"/>
    </row>
    <row r="14" spans="1:14" s="38" customFormat="1" ht="9" customHeight="1" x14ac:dyDescent="0.15">
      <c r="A14" s="17" t="s">
        <v>0</v>
      </c>
      <c r="B14" s="36"/>
      <c r="C14" s="36"/>
      <c r="D14" s="36"/>
      <c r="E14" s="37"/>
      <c r="G14" s="17" t="s">
        <v>0</v>
      </c>
      <c r="H14" s="17"/>
      <c r="I14" s="17"/>
      <c r="J14" s="17"/>
      <c r="K14" s="27"/>
      <c r="L14" s="17"/>
      <c r="M14" s="20"/>
      <c r="N14" s="18"/>
    </row>
    <row r="15" spans="1:14" s="38" customFormat="1" ht="9" x14ac:dyDescent="0.15">
      <c r="A15" s="17" t="s">
        <v>83</v>
      </c>
      <c r="B15" s="21">
        <v>5547294.1200000001</v>
      </c>
      <c r="C15" s="21" t="s">
        <v>100</v>
      </c>
      <c r="D15" s="21">
        <v>1500610.04</v>
      </c>
      <c r="E15" s="22">
        <v>7047904.1600000001</v>
      </c>
      <c r="G15" s="17" t="s">
        <v>83</v>
      </c>
      <c r="H15" s="21">
        <v>7047904.1600000001</v>
      </c>
      <c r="I15" s="21">
        <v>6890482.2699999996</v>
      </c>
      <c r="J15" s="21">
        <v>157421.89000000001</v>
      </c>
      <c r="K15" s="64">
        <f>IF(ISERROR((H15-I15)/ABS(I15)),"",(H15-I15)/ABS(I15))</f>
        <v>2.2846280395407013E-2</v>
      </c>
      <c r="L15" s="21">
        <v>920000000</v>
      </c>
      <c r="M15" s="28">
        <f t="shared" ref="M15:M21" si="0">H15/L15</f>
        <v>7.6607653913043482E-3</v>
      </c>
      <c r="N15" s="18"/>
    </row>
    <row r="16" spans="1:14" s="38" customFormat="1" ht="9" x14ac:dyDescent="0.15">
      <c r="A16" s="17" t="s">
        <v>46</v>
      </c>
      <c r="B16" s="21">
        <v>41222.65</v>
      </c>
      <c r="C16" s="21" t="s">
        <v>100</v>
      </c>
      <c r="D16" s="21">
        <v>6846.55</v>
      </c>
      <c r="E16" s="22">
        <v>48069.2</v>
      </c>
      <c r="G16" s="17" t="s">
        <v>46</v>
      </c>
      <c r="H16" s="21">
        <v>48069.2</v>
      </c>
      <c r="I16" s="21">
        <v>43240.81</v>
      </c>
      <c r="J16" s="21">
        <v>4828.3900000000003</v>
      </c>
      <c r="K16" s="64">
        <f t="shared" ref="K16:K18" si="1">IF(ISERROR((H16-I16)/ABS(I16)),"",(H16-I16)/ABS(I16))</f>
        <v>0.11166280187628307</v>
      </c>
      <c r="L16" s="21">
        <v>17100000</v>
      </c>
      <c r="M16" s="28">
        <f t="shared" si="0"/>
        <v>2.8110643274853798E-3</v>
      </c>
      <c r="N16" s="18"/>
    </row>
    <row r="17" spans="1:14" s="38" customFormat="1" ht="9" x14ac:dyDescent="0.15">
      <c r="A17" s="17" t="s">
        <v>47</v>
      </c>
      <c r="B17" s="21">
        <v>8176.51</v>
      </c>
      <c r="C17" s="21" t="s">
        <v>100</v>
      </c>
      <c r="D17" s="21">
        <v>3802.92</v>
      </c>
      <c r="E17" s="22">
        <v>11979.43</v>
      </c>
      <c r="G17" s="17" t="s">
        <v>47</v>
      </c>
      <c r="H17" s="21">
        <v>11979.43</v>
      </c>
      <c r="I17" s="21">
        <v>18357.669999999998</v>
      </c>
      <c r="J17" s="21">
        <v>-6378.24</v>
      </c>
      <c r="K17" s="64">
        <f t="shared" si="1"/>
        <v>-0.34744278549510904</v>
      </c>
      <c r="L17" s="21">
        <v>9000000</v>
      </c>
      <c r="M17" s="28">
        <f t="shared" si="0"/>
        <v>1.3310477777777779E-3</v>
      </c>
      <c r="N17" s="18"/>
    </row>
    <row r="18" spans="1:14" s="38" customFormat="1" ht="9" x14ac:dyDescent="0.15">
      <c r="A18" s="17" t="s">
        <v>62</v>
      </c>
      <c r="B18" s="21">
        <v>14223.17</v>
      </c>
      <c r="C18" s="21" t="s">
        <v>100</v>
      </c>
      <c r="D18" s="21" t="s">
        <v>100</v>
      </c>
      <c r="E18" s="22">
        <v>14223.17</v>
      </c>
      <c r="G18" s="17" t="s">
        <v>62</v>
      </c>
      <c r="H18" s="21">
        <v>14223.17</v>
      </c>
      <c r="I18" s="21">
        <v>16628.54</v>
      </c>
      <c r="J18" s="21">
        <v>-2405.37</v>
      </c>
      <c r="K18" s="64">
        <f t="shared" si="1"/>
        <v>-0.1446531084508923</v>
      </c>
      <c r="L18" s="21">
        <v>5300000</v>
      </c>
      <c r="M18" s="28">
        <f t="shared" si="0"/>
        <v>2.6836169811320755E-3</v>
      </c>
      <c r="N18" s="18"/>
    </row>
    <row r="19" spans="1:14" s="38" customFormat="1" ht="9" x14ac:dyDescent="0.15">
      <c r="A19" s="17" t="s">
        <v>63</v>
      </c>
      <c r="B19" s="21" t="s">
        <v>100</v>
      </c>
      <c r="C19" s="21" t="s">
        <v>100</v>
      </c>
      <c r="D19" s="21" t="s">
        <v>100</v>
      </c>
      <c r="E19" s="22" t="s">
        <v>100</v>
      </c>
      <c r="G19" s="17" t="s">
        <v>63</v>
      </c>
      <c r="H19" s="21" t="s">
        <v>100</v>
      </c>
      <c r="I19" s="21" t="s">
        <v>100</v>
      </c>
      <c r="J19" s="21" t="s">
        <v>100</v>
      </c>
      <c r="K19" s="64" t="str">
        <f t="shared" ref="K19:K24" si="2">IF(ISERROR((H19-I19)/ABS(I19)),"",(H19-I19)/ABS(I19))</f>
        <v/>
      </c>
      <c r="L19" s="21">
        <v>1100000</v>
      </c>
      <c r="M19" s="28"/>
      <c r="N19" s="18"/>
    </row>
    <row r="20" spans="1:14" s="38" customFormat="1" ht="9" x14ac:dyDescent="0.15">
      <c r="A20" s="17" t="s">
        <v>48</v>
      </c>
      <c r="B20" s="21">
        <v>16421.57</v>
      </c>
      <c r="C20" s="21" t="s">
        <v>100</v>
      </c>
      <c r="D20" s="21">
        <v>51890.97</v>
      </c>
      <c r="E20" s="22">
        <v>68312.539999999994</v>
      </c>
      <c r="G20" s="17" t="s">
        <v>48</v>
      </c>
      <c r="H20" s="21">
        <v>68312.539999999994</v>
      </c>
      <c r="I20" s="21">
        <v>120585.14</v>
      </c>
      <c r="J20" s="21">
        <v>-52272.6</v>
      </c>
      <c r="K20" s="64">
        <f t="shared" si="2"/>
        <v>-0.43349122454060263</v>
      </c>
      <c r="L20" s="21">
        <v>27000000</v>
      </c>
      <c r="M20" s="28">
        <f t="shared" si="0"/>
        <v>2.5300940740740738E-3</v>
      </c>
      <c r="N20" s="18"/>
    </row>
    <row r="21" spans="1:14" s="38" customFormat="1" ht="9" x14ac:dyDescent="0.15">
      <c r="A21" s="17" t="s">
        <v>64</v>
      </c>
      <c r="B21" s="21">
        <v>33585.879999999997</v>
      </c>
      <c r="C21" s="21">
        <v>1078333.6599999999</v>
      </c>
      <c r="D21" s="21">
        <v>500961.27</v>
      </c>
      <c r="E21" s="22">
        <v>-543786.51</v>
      </c>
      <c r="G21" s="17" t="s">
        <v>64</v>
      </c>
      <c r="H21" s="21">
        <v>-543786.51</v>
      </c>
      <c r="I21" s="21">
        <v>1126910.1200000001</v>
      </c>
      <c r="J21" s="21">
        <v>-1670696.63</v>
      </c>
      <c r="K21" s="64">
        <f t="shared" si="2"/>
        <v>-1.4825464785070881</v>
      </c>
      <c r="L21" s="21">
        <v>-6500000</v>
      </c>
      <c r="M21" s="28">
        <f t="shared" si="0"/>
        <v>8.3659463076923082E-2</v>
      </c>
      <c r="N21" s="18"/>
    </row>
    <row r="22" spans="1:14" s="38" customFormat="1" ht="5.0999999999999996" customHeight="1" x14ac:dyDescent="0.15">
      <c r="A22" s="20"/>
      <c r="B22" s="26"/>
      <c r="C22" s="25"/>
      <c r="D22" s="25"/>
      <c r="E22" s="26"/>
      <c r="G22" s="20"/>
      <c r="H22" s="25"/>
      <c r="I22" s="25"/>
      <c r="J22" s="25"/>
      <c r="K22" s="65" t="str">
        <f t="shared" si="2"/>
        <v/>
      </c>
      <c r="L22" s="25"/>
      <c r="M22" s="30"/>
      <c r="N22" s="18"/>
    </row>
    <row r="23" spans="1:14" s="38" customFormat="1" ht="3" customHeight="1" x14ac:dyDescent="0.15">
      <c r="A23" s="17"/>
      <c r="B23" s="21"/>
      <c r="C23" s="21"/>
      <c r="D23" s="21"/>
      <c r="E23" s="22"/>
      <c r="G23" s="17"/>
      <c r="H23" s="21"/>
      <c r="I23" s="21"/>
      <c r="J23" s="21"/>
      <c r="K23" s="64" t="str">
        <f t="shared" si="2"/>
        <v/>
      </c>
      <c r="L23" s="21"/>
      <c r="M23" s="28"/>
      <c r="N23" s="18"/>
    </row>
    <row r="24" spans="1:14" s="39" customFormat="1" ht="9" x14ac:dyDescent="0.15">
      <c r="A24" s="47" t="s">
        <v>2</v>
      </c>
      <c r="B24" s="23">
        <v>5660923.9000000004</v>
      </c>
      <c r="C24" s="23">
        <v>1078333.6599999999</v>
      </c>
      <c r="D24" s="23">
        <v>2064111.75</v>
      </c>
      <c r="E24" s="24">
        <v>6646701.9900000002</v>
      </c>
      <c r="G24" s="47" t="s">
        <v>2</v>
      </c>
      <c r="H24" s="23">
        <v>6646701.9900000002</v>
      </c>
      <c r="I24" s="23">
        <v>8216204.5499999998</v>
      </c>
      <c r="J24" s="23">
        <v>-1569502.56</v>
      </c>
      <c r="K24" s="66">
        <f t="shared" si="2"/>
        <v>-0.19102525386858821</v>
      </c>
      <c r="L24" s="23">
        <v>973000000</v>
      </c>
      <c r="M24" s="29">
        <f t="shared" ref="M24" si="3">H24/L24</f>
        <v>6.8311428468653653E-3</v>
      </c>
      <c r="N24" s="51"/>
    </row>
    <row r="25" spans="1:14" s="38" customFormat="1" ht="3" customHeight="1" x14ac:dyDescent="0.15">
      <c r="A25" s="20"/>
      <c r="B25" s="25"/>
      <c r="C25" s="25"/>
      <c r="D25" s="25"/>
      <c r="E25" s="26"/>
      <c r="G25" s="20"/>
      <c r="H25" s="25"/>
      <c r="I25" s="25"/>
      <c r="J25" s="25"/>
      <c r="K25" s="65"/>
      <c r="L25" s="25"/>
      <c r="M25" s="30"/>
      <c r="N25" s="18"/>
    </row>
    <row r="26" spans="1:14" s="38" customFormat="1" ht="5.0999999999999996" customHeight="1" x14ac:dyDescent="0.15">
      <c r="A26" s="17"/>
      <c r="B26" s="21"/>
      <c r="C26" s="21"/>
      <c r="D26" s="21"/>
      <c r="E26" s="22"/>
      <c r="G26" s="17"/>
      <c r="H26" s="21"/>
      <c r="I26" s="21"/>
      <c r="J26" s="21"/>
      <c r="K26" s="64"/>
      <c r="L26" s="21"/>
      <c r="M26" s="28"/>
      <c r="N26" s="18"/>
    </row>
    <row r="27" spans="1:14" s="38" customFormat="1" ht="9" customHeight="1" x14ac:dyDescent="0.15">
      <c r="A27" s="17" t="s">
        <v>3</v>
      </c>
      <c r="B27" s="21"/>
      <c r="C27" s="21"/>
      <c r="D27" s="21"/>
      <c r="E27" s="22"/>
      <c r="G27" s="17" t="s">
        <v>3</v>
      </c>
      <c r="H27" s="21"/>
      <c r="I27" s="21"/>
      <c r="J27" s="21"/>
      <c r="K27" s="64"/>
      <c r="L27" s="21"/>
      <c r="M27" s="28"/>
      <c r="N27" s="18"/>
    </row>
    <row r="28" spans="1:14" s="38" customFormat="1" ht="9" x14ac:dyDescent="0.15">
      <c r="A28" s="17" t="s">
        <v>46</v>
      </c>
      <c r="B28" s="21">
        <v>41222.639999999999</v>
      </c>
      <c r="C28" s="21" t="s">
        <v>100</v>
      </c>
      <c r="D28" s="21">
        <v>6846.54</v>
      </c>
      <c r="E28" s="22">
        <v>48069.18</v>
      </c>
      <c r="G28" s="17" t="s">
        <v>46</v>
      </c>
      <c r="H28" s="21">
        <v>48069.18</v>
      </c>
      <c r="I28" s="21">
        <v>43240.79</v>
      </c>
      <c r="J28" s="21">
        <v>4828.3900000000003</v>
      </c>
      <c r="K28" s="64">
        <f t="shared" ref="K28" si="4">IF(ISERROR((H28-I28)/ABS(I28)),"",(H28-I28)/ABS(I28))</f>
        <v>0.11166285352325893</v>
      </c>
      <c r="L28" s="21">
        <v>17100000</v>
      </c>
      <c r="M28" s="28">
        <f t="shared" ref="M28:M31" si="5">H28/L28</f>
        <v>2.8110631578947367E-3</v>
      </c>
      <c r="N28" s="18"/>
    </row>
    <row r="29" spans="1:14" s="38" customFormat="1" ht="9" x14ac:dyDescent="0.15">
      <c r="A29" s="17" t="s">
        <v>47</v>
      </c>
      <c r="B29" s="21">
        <v>8176.5</v>
      </c>
      <c r="C29" s="21" t="s">
        <v>100</v>
      </c>
      <c r="D29" s="21">
        <v>3802.92</v>
      </c>
      <c r="E29" s="22">
        <v>11979.42</v>
      </c>
      <c r="G29" s="17" t="s">
        <v>47</v>
      </c>
      <c r="H29" s="21">
        <v>11979.42</v>
      </c>
      <c r="I29" s="21">
        <v>18357.64</v>
      </c>
      <c r="J29" s="21">
        <v>-6378.22</v>
      </c>
      <c r="K29" s="64">
        <f t="shared" ref="K29:K31" si="6">IF(ISERROR((H29-I29)/ABS(I29)),"",(H29-I29)/ABS(I29))</f>
        <v>-0.34744226382040388</v>
      </c>
      <c r="L29" s="21">
        <v>9000000</v>
      </c>
      <c r="M29" s="28">
        <f t="shared" si="5"/>
        <v>1.3310466666666668E-3</v>
      </c>
      <c r="N29" s="18"/>
    </row>
    <row r="30" spans="1:14" s="38" customFormat="1" ht="9" x14ac:dyDescent="0.15">
      <c r="A30" s="17" t="s">
        <v>65</v>
      </c>
      <c r="B30" s="21">
        <v>14223.17</v>
      </c>
      <c r="C30" s="21" t="s">
        <v>100</v>
      </c>
      <c r="D30" s="21" t="s">
        <v>100</v>
      </c>
      <c r="E30" s="22">
        <v>14223.17</v>
      </c>
      <c r="G30" s="17" t="s">
        <v>65</v>
      </c>
      <c r="H30" s="21">
        <v>14223.17</v>
      </c>
      <c r="I30" s="21">
        <v>16628.54</v>
      </c>
      <c r="J30" s="21">
        <v>-2405.37</v>
      </c>
      <c r="K30" s="64">
        <f t="shared" si="6"/>
        <v>-0.1446531084508923</v>
      </c>
      <c r="L30" s="21">
        <v>5300000</v>
      </c>
      <c r="M30" s="28">
        <f t="shared" si="5"/>
        <v>2.6836169811320755E-3</v>
      </c>
      <c r="N30" s="18"/>
    </row>
    <row r="31" spans="1:14" s="38" customFormat="1" ht="9" x14ac:dyDescent="0.15">
      <c r="A31" s="17" t="s">
        <v>1</v>
      </c>
      <c r="B31" s="21">
        <v>74081.509999999995</v>
      </c>
      <c r="C31" s="21">
        <v>13515.52</v>
      </c>
      <c r="D31" s="21">
        <v>2690513.85</v>
      </c>
      <c r="E31" s="22">
        <v>2751079.84</v>
      </c>
      <c r="G31" s="17" t="s">
        <v>1</v>
      </c>
      <c r="H31" s="21">
        <v>2751079.84</v>
      </c>
      <c r="I31" s="21">
        <v>386987.07</v>
      </c>
      <c r="J31" s="21">
        <v>2364092.77</v>
      </c>
      <c r="K31" s="64">
        <f t="shared" si="6"/>
        <v>6.1089709534739756</v>
      </c>
      <c r="L31" s="21">
        <v>138000000</v>
      </c>
      <c r="M31" s="28">
        <f t="shared" si="5"/>
        <v>1.9935361159420288E-2</v>
      </c>
      <c r="N31" s="18"/>
    </row>
    <row r="32" spans="1:14" s="38" customFormat="1" ht="5.0999999999999996" customHeight="1" x14ac:dyDescent="0.15">
      <c r="A32" s="20"/>
      <c r="B32" s="25"/>
      <c r="C32" s="25"/>
      <c r="D32" s="25"/>
      <c r="E32" s="26"/>
      <c r="G32" s="20"/>
      <c r="H32" s="25"/>
      <c r="I32" s="25"/>
      <c r="J32" s="25"/>
      <c r="K32" s="65"/>
      <c r="L32" s="25"/>
      <c r="M32" s="30"/>
      <c r="N32" s="18"/>
    </row>
    <row r="33" spans="1:14" s="38" customFormat="1" ht="3" customHeight="1" x14ac:dyDescent="0.15">
      <c r="A33" s="17"/>
      <c r="B33" s="21"/>
      <c r="C33" s="21"/>
      <c r="D33" s="21"/>
      <c r="E33" s="22"/>
      <c r="G33" s="17"/>
      <c r="H33" s="21"/>
      <c r="I33" s="21"/>
      <c r="J33" s="21"/>
      <c r="K33" s="64"/>
      <c r="L33" s="21"/>
      <c r="M33" s="28"/>
      <c r="N33" s="18"/>
    </row>
    <row r="34" spans="1:14" s="39" customFormat="1" ht="9" x14ac:dyDescent="0.15">
      <c r="A34" s="19" t="s">
        <v>11</v>
      </c>
      <c r="B34" s="23">
        <v>137703.82</v>
      </c>
      <c r="C34" s="23">
        <v>13515.52</v>
      </c>
      <c r="D34" s="23">
        <v>2701163.31</v>
      </c>
      <c r="E34" s="24">
        <v>2825351.61</v>
      </c>
      <c r="G34" s="19" t="s">
        <v>11</v>
      </c>
      <c r="H34" s="23">
        <v>2825351.61</v>
      </c>
      <c r="I34" s="23">
        <v>465214.04</v>
      </c>
      <c r="J34" s="23">
        <v>2360137.5699999998</v>
      </c>
      <c r="K34" s="66">
        <f>IF(ISERROR((H34-I34)/ABS(I34)),"",(H34-I34)/ABS(I34))</f>
        <v>5.0732294536940454</v>
      </c>
      <c r="L34" s="23">
        <v>169400000</v>
      </c>
      <c r="M34" s="29">
        <f t="shared" ref="M34" si="7">H34/L34</f>
        <v>1.6678580932703659E-2</v>
      </c>
      <c r="N34" s="51"/>
    </row>
    <row r="35" spans="1:14" s="38" customFormat="1" ht="3" customHeight="1" x14ac:dyDescent="0.15">
      <c r="A35" s="20"/>
      <c r="B35" s="25"/>
      <c r="C35" s="25"/>
      <c r="D35" s="25"/>
      <c r="E35" s="26"/>
      <c r="G35" s="20"/>
      <c r="H35" s="25"/>
      <c r="I35" s="25"/>
      <c r="J35" s="25"/>
      <c r="K35" s="65"/>
      <c r="L35" s="25"/>
      <c r="M35" s="30"/>
      <c r="N35" s="18"/>
    </row>
    <row r="36" spans="1:14" s="38" customFormat="1" ht="5.0999999999999996" customHeight="1" x14ac:dyDescent="0.15">
      <c r="A36" s="20"/>
      <c r="B36" s="21"/>
      <c r="C36" s="21"/>
      <c r="D36" s="21"/>
      <c r="E36" s="22"/>
      <c r="G36" s="17"/>
      <c r="H36" s="21"/>
      <c r="I36" s="21"/>
      <c r="J36" s="21"/>
      <c r="K36" s="64"/>
      <c r="L36" s="21"/>
      <c r="M36" s="28"/>
      <c r="N36" s="18"/>
    </row>
    <row r="37" spans="1:14" s="38" customFormat="1" ht="9" x14ac:dyDescent="0.15">
      <c r="A37" s="17" t="s">
        <v>66</v>
      </c>
      <c r="B37" s="21">
        <v>454063.94</v>
      </c>
      <c r="C37" s="21" t="s">
        <v>100</v>
      </c>
      <c r="D37" s="21">
        <v>3242.28</v>
      </c>
      <c r="E37" s="22">
        <v>457306.22</v>
      </c>
      <c r="G37" s="17" t="s">
        <v>66</v>
      </c>
      <c r="H37" s="21">
        <v>457306.22</v>
      </c>
      <c r="I37" s="21">
        <v>241086.25</v>
      </c>
      <c r="J37" s="21">
        <v>216219.97</v>
      </c>
      <c r="K37" s="64">
        <f t="shared" ref="K37:K42" si="8">IF(ISERROR((H37-I37)/ABS(I37)),"",(H37-I37)/ABS(I37))</f>
        <v>0.8968573280309432</v>
      </c>
      <c r="L37" s="21">
        <v>17000000</v>
      </c>
      <c r="M37" s="28">
        <f t="shared" ref="M37:M41" si="9">H37/L37</f>
        <v>2.690036588235294E-2</v>
      </c>
      <c r="N37" s="18"/>
    </row>
    <row r="38" spans="1:14" s="38" customFormat="1" ht="9" x14ac:dyDescent="0.15">
      <c r="A38" s="62" t="s">
        <v>90</v>
      </c>
      <c r="B38" s="21">
        <v>19887.88</v>
      </c>
      <c r="C38" s="21" t="s">
        <v>100</v>
      </c>
      <c r="D38" s="21" t="s">
        <v>100</v>
      </c>
      <c r="E38" s="22">
        <v>19887.88</v>
      </c>
      <c r="G38" s="62" t="s">
        <v>90</v>
      </c>
      <c r="H38" s="21">
        <v>19887.88</v>
      </c>
      <c r="I38" s="21">
        <v>68137.289999999994</v>
      </c>
      <c r="J38" s="21">
        <v>-48249.41</v>
      </c>
      <c r="K38" s="64">
        <f t="shared" si="8"/>
        <v>-0.7081204726516126</v>
      </c>
      <c r="L38" s="21">
        <v>21600000</v>
      </c>
      <c r="M38" s="28">
        <f t="shared" si="9"/>
        <v>9.2073518518518522E-4</v>
      </c>
      <c r="N38" s="18"/>
    </row>
    <row r="39" spans="1:14" s="38" customFormat="1" ht="9" x14ac:dyDescent="0.15">
      <c r="A39" s="17" t="s">
        <v>67</v>
      </c>
      <c r="B39" s="21">
        <v>77244.09</v>
      </c>
      <c r="C39" s="21" t="s">
        <v>100</v>
      </c>
      <c r="D39" s="21">
        <v>37693.42</v>
      </c>
      <c r="E39" s="22">
        <v>114937.51</v>
      </c>
      <c r="G39" s="17" t="s">
        <v>67</v>
      </c>
      <c r="H39" s="21">
        <v>114937.51</v>
      </c>
      <c r="I39" s="21">
        <v>62033.63</v>
      </c>
      <c r="J39" s="21">
        <v>52903.88</v>
      </c>
      <c r="K39" s="64">
        <f t="shared" si="8"/>
        <v>0.85282579787769952</v>
      </c>
      <c r="L39" s="21">
        <v>10000000</v>
      </c>
      <c r="M39" s="28">
        <f t="shared" si="9"/>
        <v>1.1493751E-2</v>
      </c>
      <c r="N39" s="18"/>
    </row>
    <row r="40" spans="1:14" s="38" customFormat="1" ht="9" x14ac:dyDescent="0.15">
      <c r="A40" s="17" t="s">
        <v>49</v>
      </c>
      <c r="B40" s="21" t="s">
        <v>100</v>
      </c>
      <c r="C40" s="21" t="s">
        <v>100</v>
      </c>
      <c r="D40" s="21" t="s">
        <v>100</v>
      </c>
      <c r="E40" s="22" t="s">
        <v>100</v>
      </c>
      <c r="G40" s="17" t="s">
        <v>49</v>
      </c>
      <c r="H40" s="21" t="s">
        <v>100</v>
      </c>
      <c r="I40" s="21" t="s">
        <v>100</v>
      </c>
      <c r="J40" s="21" t="s">
        <v>100</v>
      </c>
      <c r="K40" s="64" t="str">
        <f t="shared" si="8"/>
        <v/>
      </c>
      <c r="L40" s="21">
        <v>4300000</v>
      </c>
      <c r="M40" s="28"/>
      <c r="N40" s="18"/>
    </row>
    <row r="41" spans="1:14" s="38" customFormat="1" ht="9" x14ac:dyDescent="0.15">
      <c r="A41" s="17" t="s">
        <v>68</v>
      </c>
      <c r="B41" s="21" t="s">
        <v>100</v>
      </c>
      <c r="C41" s="21" t="s">
        <v>100</v>
      </c>
      <c r="D41" s="21">
        <v>1633.4</v>
      </c>
      <c r="E41" s="22">
        <v>1633.4</v>
      </c>
      <c r="G41" s="17" t="s">
        <v>68</v>
      </c>
      <c r="H41" s="21">
        <v>1633.4</v>
      </c>
      <c r="I41" s="21">
        <v>1693.11</v>
      </c>
      <c r="J41" s="21">
        <v>-59.71</v>
      </c>
      <c r="K41" s="64">
        <f t="shared" si="8"/>
        <v>-3.5266462309005209E-2</v>
      </c>
      <c r="L41" s="21">
        <v>3000000</v>
      </c>
      <c r="M41" s="28">
        <f t="shared" si="9"/>
        <v>5.4446666666666671E-4</v>
      </c>
      <c r="N41" s="18"/>
    </row>
    <row r="42" spans="1:14" s="38" customFormat="1" ht="9" hidden="1" x14ac:dyDescent="0.15">
      <c r="A42" s="17" t="s">
        <v>54</v>
      </c>
      <c r="B42" s="21"/>
      <c r="C42" s="21"/>
      <c r="D42" s="21"/>
      <c r="E42" s="22"/>
      <c r="G42" s="17" t="s">
        <v>54</v>
      </c>
      <c r="H42" s="21"/>
      <c r="I42" s="21"/>
      <c r="J42" s="21"/>
      <c r="K42" s="64" t="str">
        <f t="shared" si="8"/>
        <v/>
      </c>
      <c r="L42" s="21"/>
      <c r="M42" s="28"/>
      <c r="N42" s="18"/>
    </row>
    <row r="43" spans="1:14" s="38" customFormat="1" ht="5.0999999999999996" customHeight="1" x14ac:dyDescent="0.15">
      <c r="A43" s="20"/>
      <c r="B43" s="25"/>
      <c r="C43" s="25"/>
      <c r="D43" s="25"/>
      <c r="E43" s="26"/>
      <c r="G43" s="20"/>
      <c r="H43" s="25"/>
      <c r="I43" s="25"/>
      <c r="J43" s="25"/>
      <c r="K43" s="65"/>
      <c r="L43" s="25"/>
      <c r="M43" s="30"/>
      <c r="N43" s="18"/>
    </row>
    <row r="44" spans="1:14" s="38" customFormat="1" ht="3" customHeight="1" x14ac:dyDescent="0.15">
      <c r="A44" s="17"/>
      <c r="B44" s="21"/>
      <c r="C44" s="21"/>
      <c r="D44" s="21"/>
      <c r="E44" s="22"/>
      <c r="G44" s="17"/>
      <c r="H44" s="21"/>
      <c r="I44" s="21"/>
      <c r="J44" s="21"/>
      <c r="K44" s="64"/>
      <c r="L44" s="21"/>
      <c r="M44" s="28"/>
      <c r="N44" s="18"/>
    </row>
    <row r="45" spans="1:14" s="39" customFormat="1" ht="9" x14ac:dyDescent="0.15">
      <c r="A45" s="19" t="s">
        <v>37</v>
      </c>
      <c r="B45" s="23">
        <v>6349823.6299999999</v>
      </c>
      <c r="C45" s="23">
        <v>1091849.18</v>
      </c>
      <c r="D45" s="23">
        <v>4807844.16</v>
      </c>
      <c r="E45" s="24">
        <v>10065818.609999999</v>
      </c>
      <c r="G45" s="19" t="s">
        <v>37</v>
      </c>
      <c r="H45" s="23">
        <v>10065818.609999999</v>
      </c>
      <c r="I45" s="23">
        <v>9054368.8699999992</v>
      </c>
      <c r="J45" s="23">
        <v>1011449.74</v>
      </c>
      <c r="K45" s="66">
        <f>IF(ISERROR((H45-I45)/ABS(I45)),"",(H45-I45)/ABS(I45))</f>
        <v>0.11170847515957237</v>
      </c>
      <c r="L45" s="23">
        <v>1198300000</v>
      </c>
      <c r="M45" s="29">
        <f t="shared" ref="M45" si="10">H45/L45</f>
        <v>8.4000822915797375E-3</v>
      </c>
      <c r="N45" s="51"/>
    </row>
    <row r="46" spans="1:14" s="38" customFormat="1" ht="3" customHeight="1" x14ac:dyDescent="0.15">
      <c r="A46" s="20"/>
      <c r="B46" s="25"/>
      <c r="C46" s="25"/>
      <c r="D46" s="25"/>
      <c r="E46" s="26"/>
      <c r="G46" s="20"/>
      <c r="H46" s="25"/>
      <c r="I46" s="25"/>
      <c r="J46" s="25"/>
      <c r="K46" s="65"/>
      <c r="L46" s="25"/>
      <c r="M46" s="30"/>
      <c r="N46" s="18"/>
    </row>
    <row r="47" spans="1:14" s="38" customFormat="1" ht="5.0999999999999996" customHeight="1" x14ac:dyDescent="0.15">
      <c r="A47" s="17"/>
      <c r="B47" s="21"/>
      <c r="C47" s="21"/>
      <c r="D47" s="21"/>
      <c r="E47" s="22"/>
      <c r="G47" s="17"/>
      <c r="H47" s="21"/>
      <c r="I47" s="21"/>
      <c r="J47" s="21"/>
      <c r="K47" s="64"/>
      <c r="L47" s="21"/>
      <c r="M47" s="28"/>
      <c r="N47" s="18"/>
    </row>
    <row r="48" spans="1:14" s="38" customFormat="1" ht="9" x14ac:dyDescent="0.15">
      <c r="A48" s="17" t="s">
        <v>84</v>
      </c>
      <c r="B48" s="21">
        <v>1497241.87</v>
      </c>
      <c r="C48" s="21">
        <v>3463885.47</v>
      </c>
      <c r="D48" s="21">
        <v>4588806.5199999996</v>
      </c>
      <c r="E48" s="22">
        <v>2622162.92</v>
      </c>
      <c r="G48" s="17" t="s">
        <v>84</v>
      </c>
      <c r="H48" s="21">
        <v>2622162.92</v>
      </c>
      <c r="I48" s="21">
        <v>-4745104.12</v>
      </c>
      <c r="J48" s="21">
        <v>7367267.04</v>
      </c>
      <c r="K48" s="64">
        <f t="shared" ref="K48:K67" si="11">IF(ISERROR((H48-I48)/ABS(I48)),"",(H48-I48)/ABS(I48))</f>
        <v>1.5526038741590353</v>
      </c>
      <c r="L48" s="21">
        <v>663529600</v>
      </c>
      <c r="M48" s="28">
        <f t="shared" ref="M48:M66" si="12">H48/L48</f>
        <v>3.9518401590524369E-3</v>
      </c>
      <c r="N48" s="18"/>
    </row>
    <row r="49" spans="1:14" s="38" customFormat="1" ht="9" x14ac:dyDescent="0.15">
      <c r="A49" s="17" t="s">
        <v>69</v>
      </c>
      <c r="B49" s="21">
        <v>1711192.85</v>
      </c>
      <c r="C49" s="21" t="s">
        <v>100</v>
      </c>
      <c r="D49" s="21">
        <v>31399.88</v>
      </c>
      <c r="E49" s="22">
        <v>1742592.73</v>
      </c>
      <c r="G49" s="17" t="s">
        <v>69</v>
      </c>
      <c r="H49" s="21">
        <v>1742592.73</v>
      </c>
      <c r="I49" s="21">
        <v>1312652.6399999999</v>
      </c>
      <c r="J49" s="21">
        <v>429940.09</v>
      </c>
      <c r="K49" s="64">
        <f t="shared" ref="K49:K51" si="13">IF(ISERROR((H49-I49)/ABS(I49)),"",(H49-I49)/ABS(I49))</f>
        <v>0.32753531048396789</v>
      </c>
      <c r="L49" s="21">
        <v>26700000</v>
      </c>
      <c r="M49" s="28">
        <f t="shared" si="12"/>
        <v>6.5265645318352064E-2</v>
      </c>
      <c r="N49" s="18"/>
    </row>
    <row r="50" spans="1:14" s="38" customFormat="1" ht="9" x14ac:dyDescent="0.15">
      <c r="A50" s="17" t="s">
        <v>50</v>
      </c>
      <c r="B50" s="21">
        <v>831900.42</v>
      </c>
      <c r="C50" s="21" t="s">
        <v>100</v>
      </c>
      <c r="D50" s="21" t="s">
        <v>100</v>
      </c>
      <c r="E50" s="22">
        <v>831900.42</v>
      </c>
      <c r="G50" s="17" t="s">
        <v>50</v>
      </c>
      <c r="H50" s="21">
        <v>831900.42</v>
      </c>
      <c r="I50" s="21">
        <v>434240.07</v>
      </c>
      <c r="J50" s="21">
        <v>397660.35</v>
      </c>
      <c r="K50" s="64">
        <f t="shared" si="13"/>
        <v>0.91576152794927479</v>
      </c>
      <c r="L50" s="21">
        <v>6500000</v>
      </c>
      <c r="M50" s="28">
        <f t="shared" si="12"/>
        <v>0.12798468000000002</v>
      </c>
      <c r="N50" s="18"/>
    </row>
    <row r="51" spans="1:14" s="38" customFormat="1" ht="9" x14ac:dyDescent="0.15">
      <c r="A51" s="17" t="s">
        <v>70</v>
      </c>
      <c r="B51" s="21">
        <v>137545.88</v>
      </c>
      <c r="C51" s="21" t="s">
        <v>100</v>
      </c>
      <c r="D51" s="21">
        <v>98.8</v>
      </c>
      <c r="E51" s="22">
        <v>137644.68</v>
      </c>
      <c r="G51" s="17" t="s">
        <v>70</v>
      </c>
      <c r="H51" s="21">
        <v>137644.68</v>
      </c>
      <c r="I51" s="21">
        <v>192630.54</v>
      </c>
      <c r="J51" s="21">
        <v>-54985.86</v>
      </c>
      <c r="K51" s="64">
        <f t="shared" si="13"/>
        <v>-0.2854472608548988</v>
      </c>
      <c r="L51" s="21">
        <v>4300000</v>
      </c>
      <c r="M51" s="28">
        <f t="shared" si="12"/>
        <v>3.2010390697674418E-2</v>
      </c>
      <c r="N51" s="18"/>
    </row>
    <row r="52" spans="1:14" s="38" customFormat="1" ht="9" x14ac:dyDescent="0.15">
      <c r="A52" s="17" t="s">
        <v>71</v>
      </c>
      <c r="B52" s="21"/>
      <c r="C52" s="21"/>
      <c r="D52" s="21"/>
      <c r="E52" s="22"/>
      <c r="G52" s="17" t="s">
        <v>71</v>
      </c>
      <c r="H52" s="21"/>
      <c r="I52" s="21"/>
      <c r="J52" s="21"/>
      <c r="K52" s="64" t="str">
        <f t="shared" si="11"/>
        <v/>
      </c>
      <c r="L52" s="21"/>
      <c r="M52" s="28"/>
      <c r="N52" s="18"/>
    </row>
    <row r="53" spans="1:14" s="38" customFormat="1" ht="9" x14ac:dyDescent="0.15">
      <c r="A53" s="17" t="s">
        <v>51</v>
      </c>
      <c r="B53" s="21">
        <v>104.72</v>
      </c>
      <c r="C53" s="21" t="s">
        <v>100</v>
      </c>
      <c r="D53" s="21" t="s">
        <v>100</v>
      </c>
      <c r="E53" s="22">
        <v>104.72</v>
      </c>
      <c r="G53" s="17" t="s">
        <v>51</v>
      </c>
      <c r="H53" s="21">
        <v>104.72</v>
      </c>
      <c r="I53" s="21">
        <v>-1389.57</v>
      </c>
      <c r="J53" s="21">
        <v>1494.29</v>
      </c>
      <c r="K53" s="64">
        <f t="shared" si="11"/>
        <v>1.0753614427484761</v>
      </c>
      <c r="L53" s="21">
        <v>636898</v>
      </c>
      <c r="M53" s="28">
        <f t="shared" si="12"/>
        <v>1.6442193255434935E-4</v>
      </c>
      <c r="N53" s="18"/>
    </row>
    <row r="54" spans="1:14" s="38" customFormat="1" ht="9" x14ac:dyDescent="0.15">
      <c r="A54" s="17" t="s">
        <v>52</v>
      </c>
      <c r="B54" s="21">
        <v>295.8</v>
      </c>
      <c r="C54" s="21" t="s">
        <v>100</v>
      </c>
      <c r="D54" s="21" t="s">
        <v>100</v>
      </c>
      <c r="E54" s="22">
        <v>295.8</v>
      </c>
      <c r="G54" s="17" t="s">
        <v>52</v>
      </c>
      <c r="H54" s="21">
        <v>295.8</v>
      </c>
      <c r="I54" s="21" t="s">
        <v>100</v>
      </c>
      <c r="J54" s="21">
        <v>295.8</v>
      </c>
      <c r="K54" s="64" t="str">
        <f t="shared" ref="K54" si="14">IF(ISERROR((H54-I54)/ABS(I54)),"",(H54-I54)/ABS(I54))</f>
        <v/>
      </c>
      <c r="L54" s="21">
        <v>9502</v>
      </c>
      <c r="M54" s="28">
        <f t="shared" si="12"/>
        <v>3.113028836034519E-2</v>
      </c>
      <c r="N54" s="18"/>
    </row>
    <row r="55" spans="1:14" s="38" customFormat="1" ht="9" x14ac:dyDescent="0.15">
      <c r="A55" s="17" t="s">
        <v>4</v>
      </c>
      <c r="B55" s="21"/>
      <c r="C55" s="21"/>
      <c r="D55" s="21"/>
      <c r="E55" s="22"/>
      <c r="G55" s="17" t="s">
        <v>4</v>
      </c>
      <c r="H55" s="21"/>
      <c r="I55" s="21"/>
      <c r="J55" s="21"/>
      <c r="K55" s="64" t="str">
        <f t="shared" si="11"/>
        <v/>
      </c>
      <c r="L55" s="21"/>
      <c r="M55" s="28"/>
      <c r="N55" s="18"/>
    </row>
    <row r="56" spans="1:14" s="38" customFormat="1" ht="9" x14ac:dyDescent="0.15">
      <c r="A56" s="17" t="s">
        <v>61</v>
      </c>
      <c r="B56" s="21">
        <v>0.53</v>
      </c>
      <c r="C56" s="21" t="s">
        <v>100</v>
      </c>
      <c r="D56" s="21" t="s">
        <v>100</v>
      </c>
      <c r="E56" s="22">
        <v>0.53</v>
      </c>
      <c r="G56" s="17" t="s">
        <v>61</v>
      </c>
      <c r="H56" s="21">
        <v>0.53</v>
      </c>
      <c r="I56" s="21" t="s">
        <v>100</v>
      </c>
      <c r="J56" s="21">
        <v>0.53</v>
      </c>
      <c r="K56" s="64" t="str">
        <f t="shared" si="11"/>
        <v/>
      </c>
      <c r="L56" s="21">
        <v>254520000</v>
      </c>
      <c r="M56" s="28">
        <f t="shared" si="12"/>
        <v>2.0823510922520824E-9</v>
      </c>
      <c r="N56" s="18"/>
    </row>
    <row r="57" spans="1:14" s="38" customFormat="1" ht="9" x14ac:dyDescent="0.15">
      <c r="A57" s="17" t="s">
        <v>45</v>
      </c>
      <c r="B57" s="21" t="s">
        <v>100</v>
      </c>
      <c r="C57" s="21" t="s">
        <v>100</v>
      </c>
      <c r="D57" s="21" t="s">
        <v>100</v>
      </c>
      <c r="E57" s="22" t="s">
        <v>100</v>
      </c>
      <c r="G57" s="17" t="s">
        <v>45</v>
      </c>
      <c r="H57" s="21" t="s">
        <v>100</v>
      </c>
      <c r="I57" s="21" t="s">
        <v>100</v>
      </c>
      <c r="J57" s="21" t="s">
        <v>100</v>
      </c>
      <c r="K57" s="64" t="str">
        <f t="shared" si="11"/>
        <v/>
      </c>
      <c r="L57" s="21" t="s">
        <v>100</v>
      </c>
      <c r="M57" s="28"/>
      <c r="N57" s="18"/>
    </row>
    <row r="58" spans="1:14" s="38" customFormat="1" ht="9" x14ac:dyDescent="0.15">
      <c r="A58" s="17" t="s">
        <v>53</v>
      </c>
      <c r="B58" s="21" t="s">
        <v>100</v>
      </c>
      <c r="C58" s="21" t="s">
        <v>100</v>
      </c>
      <c r="D58" s="21" t="s">
        <v>100</v>
      </c>
      <c r="E58" s="22" t="s">
        <v>100</v>
      </c>
      <c r="G58" s="17" t="s">
        <v>53</v>
      </c>
      <c r="H58" s="21" t="s">
        <v>100</v>
      </c>
      <c r="I58" s="21" t="s">
        <v>100</v>
      </c>
      <c r="J58" s="21" t="s">
        <v>100</v>
      </c>
      <c r="K58" s="64" t="str">
        <f t="shared" si="11"/>
        <v/>
      </c>
      <c r="L58" s="21">
        <v>54944000</v>
      </c>
      <c r="M58" s="28"/>
      <c r="N58" s="18"/>
    </row>
    <row r="59" spans="1:14" s="38" customFormat="1" ht="9" x14ac:dyDescent="0.15">
      <c r="A59" s="17" t="s">
        <v>5</v>
      </c>
      <c r="B59" s="21" t="s">
        <v>100</v>
      </c>
      <c r="C59" s="21" t="s">
        <v>100</v>
      </c>
      <c r="D59" s="21" t="s">
        <v>100</v>
      </c>
      <c r="E59" s="22" t="s">
        <v>100</v>
      </c>
      <c r="G59" s="17" t="s">
        <v>5</v>
      </c>
      <c r="H59" s="21" t="s">
        <v>100</v>
      </c>
      <c r="I59" s="21" t="s">
        <v>100</v>
      </c>
      <c r="J59" s="21" t="s">
        <v>100</v>
      </c>
      <c r="K59" s="64" t="str">
        <f t="shared" ref="K59:K60" si="15">IF(ISERROR((H59-I59)/ABS(I59)),"",(H59-I59)/ABS(I59))</f>
        <v/>
      </c>
      <c r="L59" s="21">
        <v>323200</v>
      </c>
      <c r="M59" s="28"/>
      <c r="N59" s="18"/>
    </row>
    <row r="60" spans="1:14" s="38" customFormat="1" ht="9" x14ac:dyDescent="0.15">
      <c r="A60" s="17" t="s">
        <v>42</v>
      </c>
      <c r="B60" s="21">
        <v>5273.43</v>
      </c>
      <c r="C60" s="21" t="s">
        <v>100</v>
      </c>
      <c r="D60" s="21" t="s">
        <v>100</v>
      </c>
      <c r="E60" s="22">
        <v>5273.43</v>
      </c>
      <c r="G60" s="17" t="s">
        <v>42</v>
      </c>
      <c r="H60" s="21">
        <v>5273.43</v>
      </c>
      <c r="I60" s="21">
        <v>90.68</v>
      </c>
      <c r="J60" s="21">
        <v>5182.75</v>
      </c>
      <c r="K60" s="64">
        <f t="shared" si="15"/>
        <v>57.154278782531975</v>
      </c>
      <c r="L60" s="21">
        <v>7918400</v>
      </c>
      <c r="M60" s="28">
        <f t="shared" si="12"/>
        <v>6.6597166094160441E-4</v>
      </c>
      <c r="N60" s="18"/>
    </row>
    <row r="61" spans="1:14" s="38" customFormat="1" ht="9" x14ac:dyDescent="0.15">
      <c r="A61" s="62" t="s">
        <v>93</v>
      </c>
      <c r="B61" s="21" t="s">
        <v>100</v>
      </c>
      <c r="C61" s="21" t="s">
        <v>100</v>
      </c>
      <c r="D61" s="21" t="s">
        <v>100</v>
      </c>
      <c r="E61" s="22" t="s">
        <v>100</v>
      </c>
      <c r="G61" s="62" t="s">
        <v>93</v>
      </c>
      <c r="H61" s="21" t="s">
        <v>100</v>
      </c>
      <c r="I61" s="21" t="s">
        <v>100</v>
      </c>
      <c r="J61" s="21" t="s">
        <v>100</v>
      </c>
      <c r="K61" s="64" t="str">
        <f t="shared" ref="K61" si="16">IF(ISERROR((H61-I61)/ABS(I61)),"",(H61-I61)/ABS(I61))</f>
        <v/>
      </c>
      <c r="L61" s="21">
        <v>25856000</v>
      </c>
      <c r="M61" s="28"/>
      <c r="N61" s="18"/>
    </row>
    <row r="62" spans="1:14" s="38" customFormat="1" ht="9" x14ac:dyDescent="0.15">
      <c r="A62" s="62" t="s">
        <v>94</v>
      </c>
      <c r="B62" s="21" t="s">
        <v>100</v>
      </c>
      <c r="C62" s="21" t="s">
        <v>100</v>
      </c>
      <c r="D62" s="21" t="s">
        <v>100</v>
      </c>
      <c r="E62" s="22" t="s">
        <v>100</v>
      </c>
      <c r="G62" s="62" t="s">
        <v>94</v>
      </c>
      <c r="H62" s="21" t="s">
        <v>100</v>
      </c>
      <c r="I62" s="21" t="s">
        <v>100</v>
      </c>
      <c r="J62" s="21" t="s">
        <v>100</v>
      </c>
      <c r="K62" s="64" t="str">
        <f t="shared" ref="K62" si="17">IF(ISERROR((H62-I62)/ABS(I62)),"",(H62-I62)/ABS(I62))</f>
        <v/>
      </c>
      <c r="L62" s="21">
        <v>2300000</v>
      </c>
      <c r="M62" s="28"/>
      <c r="N62" s="18"/>
    </row>
    <row r="63" spans="1:14" s="38" customFormat="1" ht="9" x14ac:dyDescent="0.15">
      <c r="A63" s="17" t="s">
        <v>72</v>
      </c>
      <c r="B63" s="21"/>
      <c r="C63" s="21"/>
      <c r="D63" s="21"/>
      <c r="E63" s="22"/>
      <c r="G63" s="17" t="s">
        <v>72</v>
      </c>
      <c r="H63" s="21"/>
      <c r="I63" s="21"/>
      <c r="J63" s="21"/>
      <c r="K63" s="64" t="str">
        <f t="shared" si="11"/>
        <v/>
      </c>
      <c r="L63" s="21"/>
      <c r="M63" s="28"/>
      <c r="N63" s="18"/>
    </row>
    <row r="64" spans="1:14" s="38" customFormat="1" ht="9" x14ac:dyDescent="0.15">
      <c r="A64" s="17" t="s">
        <v>73</v>
      </c>
      <c r="B64" s="21">
        <v>14083.5</v>
      </c>
      <c r="C64" s="21" t="s">
        <v>100</v>
      </c>
      <c r="D64" s="21" t="s">
        <v>100</v>
      </c>
      <c r="E64" s="22">
        <v>14083.5</v>
      </c>
      <c r="G64" s="17" t="s">
        <v>73</v>
      </c>
      <c r="H64" s="21">
        <v>14083.5</v>
      </c>
      <c r="I64" s="21">
        <v>10104.290000000001</v>
      </c>
      <c r="J64" s="21">
        <v>3979.21</v>
      </c>
      <c r="K64" s="64">
        <f t="shared" si="11"/>
        <v>0.39381391468376292</v>
      </c>
      <c r="L64" s="21">
        <v>15300000</v>
      </c>
      <c r="M64" s="28">
        <f t="shared" si="12"/>
        <v>9.2049019607843142E-4</v>
      </c>
      <c r="N64" s="18"/>
    </row>
    <row r="65" spans="1:14" s="38" customFormat="1" ht="9" x14ac:dyDescent="0.15">
      <c r="A65" s="17" t="s">
        <v>74</v>
      </c>
      <c r="B65" s="21">
        <v>116124.53</v>
      </c>
      <c r="C65" s="21" t="s">
        <v>100</v>
      </c>
      <c r="D65" s="21" t="s">
        <v>100</v>
      </c>
      <c r="E65" s="22">
        <v>116124.53</v>
      </c>
      <c r="G65" s="17" t="s">
        <v>74</v>
      </c>
      <c r="H65" s="21">
        <v>116124.53</v>
      </c>
      <c r="I65" s="21">
        <v>232922.76</v>
      </c>
      <c r="J65" s="21">
        <v>-116798.23</v>
      </c>
      <c r="K65" s="64">
        <f t="shared" si="11"/>
        <v>-0.50144618756878889</v>
      </c>
      <c r="L65" s="21">
        <v>1400000</v>
      </c>
      <c r="M65" s="28">
        <f t="shared" si="12"/>
        <v>8.2946092857142856E-2</v>
      </c>
      <c r="N65" s="18"/>
    </row>
    <row r="66" spans="1:14" s="38" customFormat="1" ht="9" x14ac:dyDescent="0.15">
      <c r="A66" s="17" t="s">
        <v>75</v>
      </c>
      <c r="B66" s="21" t="s">
        <v>100</v>
      </c>
      <c r="C66" s="21" t="s">
        <v>100</v>
      </c>
      <c r="D66" s="21">
        <v>849.52</v>
      </c>
      <c r="E66" s="22">
        <v>849.52</v>
      </c>
      <c r="G66" s="17" t="s">
        <v>75</v>
      </c>
      <c r="H66" s="21">
        <v>849.52</v>
      </c>
      <c r="I66" s="21">
        <v>3161.45</v>
      </c>
      <c r="J66" s="21">
        <v>-2311.9299999999998</v>
      </c>
      <c r="K66" s="64">
        <f t="shared" si="11"/>
        <v>-0.73128785841939614</v>
      </c>
      <c r="L66" s="21">
        <v>170000</v>
      </c>
      <c r="M66" s="28">
        <f t="shared" si="12"/>
        <v>4.9971764705882349E-3</v>
      </c>
      <c r="N66" s="18"/>
    </row>
    <row r="67" spans="1:14" s="38" customFormat="1" ht="9" x14ac:dyDescent="0.15">
      <c r="A67" s="17" t="s">
        <v>54</v>
      </c>
      <c r="B67" s="21" t="s">
        <v>100</v>
      </c>
      <c r="C67" s="21" t="s">
        <v>100</v>
      </c>
      <c r="D67" s="21" t="s">
        <v>100</v>
      </c>
      <c r="E67" s="22" t="s">
        <v>100</v>
      </c>
      <c r="G67" s="17" t="s">
        <v>54</v>
      </c>
      <c r="H67" s="21" t="s">
        <v>100</v>
      </c>
      <c r="I67" s="21" t="s">
        <v>100</v>
      </c>
      <c r="J67" s="21" t="s">
        <v>100</v>
      </c>
      <c r="K67" s="64" t="str">
        <f t="shared" si="11"/>
        <v/>
      </c>
      <c r="L67" s="21" t="s">
        <v>100</v>
      </c>
      <c r="M67" s="28"/>
      <c r="N67" s="18"/>
    </row>
    <row r="68" spans="1:14" s="38" customFormat="1" ht="5.0999999999999996" customHeight="1" x14ac:dyDescent="0.15">
      <c r="A68" s="20"/>
      <c r="B68" s="25"/>
      <c r="C68" s="25"/>
      <c r="D68" s="25"/>
      <c r="E68" s="26"/>
      <c r="G68" s="20"/>
      <c r="H68" s="25"/>
      <c r="I68" s="25"/>
      <c r="J68" s="25"/>
      <c r="K68" s="65"/>
      <c r="L68" s="25"/>
      <c r="M68" s="30"/>
      <c r="N68" s="18"/>
    </row>
    <row r="69" spans="1:14" s="38" customFormat="1" ht="3" customHeight="1" x14ac:dyDescent="0.15">
      <c r="A69" s="17"/>
      <c r="B69" s="21"/>
      <c r="C69" s="21"/>
      <c r="D69" s="21"/>
      <c r="E69" s="22"/>
      <c r="G69" s="17"/>
      <c r="H69" s="21"/>
      <c r="I69" s="21"/>
      <c r="J69" s="21"/>
      <c r="K69" s="64"/>
      <c r="L69" s="21"/>
      <c r="M69" s="28"/>
      <c r="N69" s="18"/>
    </row>
    <row r="70" spans="1:14" s="39" customFormat="1" ht="9" x14ac:dyDescent="0.15">
      <c r="A70" s="19" t="s">
        <v>10</v>
      </c>
      <c r="B70" s="23">
        <v>4313763.53</v>
      </c>
      <c r="C70" s="23">
        <v>3463885.47</v>
      </c>
      <c r="D70" s="23">
        <v>4621154.72</v>
      </c>
      <c r="E70" s="24">
        <v>5471032.7800000003</v>
      </c>
      <c r="G70" s="19" t="s">
        <v>10</v>
      </c>
      <c r="H70" s="23">
        <v>5471032.7800000003</v>
      </c>
      <c r="I70" s="23">
        <v>-2560691.2599999998</v>
      </c>
      <c r="J70" s="23">
        <v>8031724.04</v>
      </c>
      <c r="K70" s="66">
        <f>IF(ISERROR((H70-I70)/ABS(I70)),"",(H70-I70)/ABS(I70))</f>
        <v>3.1365452623913752</v>
      </c>
      <c r="L70" s="23">
        <v>1064407600</v>
      </c>
      <c r="M70" s="29">
        <f t="shared" ref="M70" si="18">H70/L70</f>
        <v>5.1399790644110401E-3</v>
      </c>
      <c r="N70" s="51"/>
    </row>
    <row r="71" spans="1:14" s="38" customFormat="1" ht="3" customHeight="1" x14ac:dyDescent="0.15">
      <c r="A71" s="20"/>
      <c r="B71" s="25"/>
      <c r="C71" s="25"/>
      <c r="D71" s="25"/>
      <c r="E71" s="26"/>
      <c r="G71" s="46"/>
      <c r="H71" s="25"/>
      <c r="I71" s="25"/>
      <c r="J71" s="25"/>
      <c r="K71" s="65"/>
      <c r="L71" s="25"/>
      <c r="M71" s="30"/>
      <c r="N71" s="18"/>
    </row>
    <row r="72" spans="1:14" s="38" customFormat="1" ht="5.0999999999999996" customHeight="1" x14ac:dyDescent="0.15">
      <c r="A72" s="17"/>
      <c r="B72" s="21"/>
      <c r="C72" s="21"/>
      <c r="D72" s="21"/>
      <c r="E72" s="22"/>
      <c r="G72" s="20"/>
      <c r="H72" s="21"/>
      <c r="I72" s="21"/>
      <c r="J72" s="21"/>
      <c r="K72" s="64"/>
      <c r="L72" s="21"/>
      <c r="M72" s="28"/>
      <c r="N72" s="18"/>
    </row>
    <row r="73" spans="1:14" s="38" customFormat="1" ht="9" x14ac:dyDescent="0.15">
      <c r="A73" s="17" t="s">
        <v>6</v>
      </c>
      <c r="B73" s="21" t="s">
        <v>100</v>
      </c>
      <c r="C73" s="21" t="s">
        <v>100</v>
      </c>
      <c r="D73" s="21" t="s">
        <v>100</v>
      </c>
      <c r="E73" s="22" t="s">
        <v>100</v>
      </c>
      <c r="G73" s="17" t="s">
        <v>6</v>
      </c>
      <c r="H73" s="21" t="s">
        <v>100</v>
      </c>
      <c r="I73" s="21" t="s">
        <v>100</v>
      </c>
      <c r="J73" s="21" t="s">
        <v>100</v>
      </c>
      <c r="K73" s="64" t="str">
        <f t="shared" ref="K73:K74" si="19">IF(ISERROR((H73-I73)/ABS(I73)),"",(H73-I73)/ABS(I73))</f>
        <v/>
      </c>
      <c r="L73" s="21">
        <v>360000</v>
      </c>
      <c r="M73" s="28"/>
      <c r="N73" s="18"/>
    </row>
    <row r="74" spans="1:14" s="38" customFormat="1" ht="9" x14ac:dyDescent="0.15">
      <c r="A74" s="17" t="s">
        <v>76</v>
      </c>
      <c r="B74" s="21">
        <v>3605.13</v>
      </c>
      <c r="C74" s="21" t="s">
        <v>100</v>
      </c>
      <c r="D74" s="21" t="s">
        <v>100</v>
      </c>
      <c r="E74" s="22">
        <v>3605.13</v>
      </c>
      <c r="G74" s="17" t="s">
        <v>76</v>
      </c>
      <c r="H74" s="21">
        <v>3605.13</v>
      </c>
      <c r="I74" s="21">
        <v>3368.6</v>
      </c>
      <c r="J74" s="21">
        <v>236.53</v>
      </c>
      <c r="K74" s="64">
        <f t="shared" si="19"/>
        <v>7.0216113518969364E-2</v>
      </c>
      <c r="L74" s="21">
        <v>4320000</v>
      </c>
      <c r="M74" s="28">
        <f t="shared" ref="M74" si="20">H74/L74</f>
        <v>8.3452083333333338E-4</v>
      </c>
      <c r="N74" s="18"/>
    </row>
    <row r="75" spans="1:14" s="38" customFormat="1" ht="9" x14ac:dyDescent="0.15">
      <c r="A75" s="17" t="s">
        <v>55</v>
      </c>
      <c r="B75" s="21" t="s">
        <v>100</v>
      </c>
      <c r="C75" s="21" t="s">
        <v>100</v>
      </c>
      <c r="D75" s="21" t="s">
        <v>100</v>
      </c>
      <c r="E75" s="22" t="s">
        <v>100</v>
      </c>
      <c r="G75" s="17" t="s">
        <v>55</v>
      </c>
      <c r="H75" s="21" t="s">
        <v>100</v>
      </c>
      <c r="I75" s="21">
        <v>28337.83</v>
      </c>
      <c r="J75" s="21">
        <v>-28337.83</v>
      </c>
      <c r="K75" s="64" t="str">
        <f t="shared" ref="K75" si="21">IF(ISERROR((H75-I75)/ABS(I75)),"",(H75-I75)/ABS(I75))</f>
        <v/>
      </c>
      <c r="L75" s="21">
        <v>320000</v>
      </c>
      <c r="M75" s="28"/>
      <c r="N75" s="18"/>
    </row>
    <row r="76" spans="1:14" s="38" customFormat="1" ht="5.0999999999999996" customHeight="1" x14ac:dyDescent="0.15">
      <c r="A76" s="20"/>
      <c r="B76" s="25"/>
      <c r="C76" s="25"/>
      <c r="D76" s="25"/>
      <c r="E76" s="26"/>
      <c r="G76" s="20"/>
      <c r="H76" s="25"/>
      <c r="I76" s="25"/>
      <c r="J76" s="25"/>
      <c r="K76" s="65"/>
      <c r="L76" s="25"/>
      <c r="M76" s="30"/>
      <c r="N76" s="18"/>
    </row>
    <row r="77" spans="1:14" s="38" customFormat="1" ht="3" customHeight="1" x14ac:dyDescent="0.15">
      <c r="A77" s="17"/>
      <c r="B77" s="21"/>
      <c r="C77" s="21"/>
      <c r="D77" s="21"/>
      <c r="E77" s="22"/>
      <c r="G77" s="17"/>
      <c r="H77" s="21"/>
      <c r="I77" s="21"/>
      <c r="J77" s="21"/>
      <c r="K77" s="64"/>
      <c r="L77" s="21"/>
      <c r="M77" s="28"/>
      <c r="N77" s="18"/>
    </row>
    <row r="78" spans="1:14" s="39" customFormat="1" ht="9" x14ac:dyDescent="0.15">
      <c r="A78" s="19" t="s">
        <v>77</v>
      </c>
      <c r="B78" s="61">
        <v>3605.13</v>
      </c>
      <c r="C78" s="23" t="s">
        <v>100</v>
      </c>
      <c r="D78" s="23" t="s">
        <v>100</v>
      </c>
      <c r="E78" s="24">
        <v>3605.13</v>
      </c>
      <c r="G78" s="19" t="s">
        <v>77</v>
      </c>
      <c r="H78" s="23">
        <v>3605.13</v>
      </c>
      <c r="I78" s="23">
        <v>31706.43</v>
      </c>
      <c r="J78" s="23">
        <v>-28101.3</v>
      </c>
      <c r="K78" s="66">
        <f>IF(ISERROR((H78-I78)/ABS(I78)),"",(H78-I78)/ABS(I78))</f>
        <v>-0.88629656508159382</v>
      </c>
      <c r="L78" s="23">
        <v>5000000</v>
      </c>
      <c r="M78" s="29">
        <f t="shared" ref="M78" si="22">H78/L78</f>
        <v>7.2102600000000005E-4</v>
      </c>
      <c r="N78" s="51"/>
    </row>
    <row r="79" spans="1:14" s="38" customFormat="1" ht="3" customHeight="1" x14ac:dyDescent="0.15">
      <c r="A79" s="20"/>
      <c r="B79" s="25"/>
      <c r="C79" s="25"/>
      <c r="D79" s="25"/>
      <c r="E79" s="26"/>
      <c r="G79" s="20"/>
      <c r="H79" s="25"/>
      <c r="I79" s="25"/>
      <c r="J79" s="25"/>
      <c r="K79" s="65"/>
      <c r="L79" s="25"/>
      <c r="M79" s="30"/>
      <c r="N79" s="18"/>
    </row>
    <row r="80" spans="1:14" s="38" customFormat="1" ht="5.0999999999999996" customHeight="1" x14ac:dyDescent="0.15">
      <c r="A80" s="17"/>
      <c r="B80" s="21"/>
      <c r="C80" s="21"/>
      <c r="D80" s="21"/>
      <c r="E80" s="22"/>
      <c r="G80" s="17"/>
      <c r="H80" s="21"/>
      <c r="I80" s="21"/>
      <c r="J80" s="21"/>
      <c r="K80" s="64"/>
      <c r="L80" s="21"/>
      <c r="M80" s="28"/>
      <c r="N80" s="18"/>
    </row>
    <row r="81" spans="1:14" s="38" customFormat="1" ht="9" x14ac:dyDescent="0.15">
      <c r="A81" s="17" t="s">
        <v>7</v>
      </c>
      <c r="B81" s="21" t="s">
        <v>100</v>
      </c>
      <c r="C81" s="21" t="s">
        <v>100</v>
      </c>
      <c r="D81" s="21" t="s">
        <v>100</v>
      </c>
      <c r="E81" s="22" t="s">
        <v>100</v>
      </c>
      <c r="G81" s="17" t="s">
        <v>7</v>
      </c>
      <c r="H81" s="21" t="s">
        <v>100</v>
      </c>
      <c r="I81" s="21" t="s">
        <v>100</v>
      </c>
      <c r="J81" s="21" t="s">
        <v>100</v>
      </c>
      <c r="K81" s="64" t="str">
        <f t="shared" ref="K81" si="23">IF(ISERROR((H81-I81)/ABS(I81)),"",(H81-I81)/ABS(I81))</f>
        <v/>
      </c>
      <c r="L81" s="21">
        <v>1600000</v>
      </c>
      <c r="M81" s="28"/>
      <c r="N81" s="18"/>
    </row>
    <row r="82" spans="1:14" s="38" customFormat="1" ht="9" x14ac:dyDescent="0.15">
      <c r="A82" s="17" t="s">
        <v>56</v>
      </c>
      <c r="B82" s="21">
        <v>48713.55</v>
      </c>
      <c r="C82" s="21" t="s">
        <v>100</v>
      </c>
      <c r="D82" s="21">
        <v>622137.12</v>
      </c>
      <c r="E82" s="22">
        <v>670850.67000000004</v>
      </c>
      <c r="G82" s="17" t="s">
        <v>56</v>
      </c>
      <c r="H82" s="21">
        <v>670850.67000000004</v>
      </c>
      <c r="I82" s="21">
        <v>139372.38</v>
      </c>
      <c r="J82" s="21">
        <v>531478.29</v>
      </c>
      <c r="K82" s="64">
        <f t="shared" ref="K82:K83" si="24">IF(ISERROR((H82-I82)/ABS(I82)),"",(H82-I82)/ABS(I82))</f>
        <v>3.81336883247599</v>
      </c>
      <c r="L82" s="21">
        <v>1700000</v>
      </c>
      <c r="M82" s="28">
        <f t="shared" ref="M82:M83" si="25">H82/L82</f>
        <v>0.39461804117647059</v>
      </c>
      <c r="N82" s="18"/>
    </row>
    <row r="83" spans="1:14" s="38" customFormat="1" ht="9" x14ac:dyDescent="0.15">
      <c r="A83" s="17" t="s">
        <v>57</v>
      </c>
      <c r="B83" s="21">
        <v>9144.4500000000007</v>
      </c>
      <c r="C83" s="21" t="s">
        <v>100</v>
      </c>
      <c r="D83" s="21">
        <v>1129.21</v>
      </c>
      <c r="E83" s="22">
        <v>10273.66</v>
      </c>
      <c r="G83" s="17" t="s">
        <v>57</v>
      </c>
      <c r="H83" s="21">
        <v>10273.66</v>
      </c>
      <c r="I83" s="21">
        <v>14401.41</v>
      </c>
      <c r="J83" s="21">
        <v>-4127.75</v>
      </c>
      <c r="K83" s="64">
        <f t="shared" si="24"/>
        <v>-0.28662124055908417</v>
      </c>
      <c r="L83" s="21">
        <v>1000000</v>
      </c>
      <c r="M83" s="28">
        <f t="shared" si="25"/>
        <v>1.027366E-2</v>
      </c>
      <c r="N83" s="18"/>
    </row>
    <row r="84" spans="1:14" s="38" customFormat="1" ht="5.0999999999999996" customHeight="1" x14ac:dyDescent="0.15">
      <c r="A84" s="20"/>
      <c r="B84" s="25"/>
      <c r="C84" s="25"/>
      <c r="D84" s="25"/>
      <c r="E84" s="26"/>
      <c r="G84" s="20"/>
      <c r="H84" s="25"/>
      <c r="I84" s="25"/>
      <c r="J84" s="25"/>
      <c r="K84" s="65"/>
      <c r="L84" s="25"/>
      <c r="M84" s="30"/>
      <c r="N84" s="18"/>
    </row>
    <row r="85" spans="1:14" s="38" customFormat="1" ht="3" customHeight="1" x14ac:dyDescent="0.15">
      <c r="A85" s="17"/>
      <c r="B85" s="21"/>
      <c r="C85" s="21"/>
      <c r="D85" s="21"/>
      <c r="E85" s="22"/>
      <c r="G85" s="17"/>
      <c r="H85" s="21"/>
      <c r="I85" s="21"/>
      <c r="J85" s="21"/>
      <c r="K85" s="64"/>
      <c r="L85" s="21"/>
      <c r="M85" s="28"/>
      <c r="N85" s="18"/>
    </row>
    <row r="86" spans="1:14" s="39" customFormat="1" ht="9" x14ac:dyDescent="0.15">
      <c r="A86" s="19" t="s">
        <v>78</v>
      </c>
      <c r="B86" s="23">
        <v>61463.13</v>
      </c>
      <c r="C86" s="23" t="s">
        <v>100</v>
      </c>
      <c r="D86" s="23">
        <v>623266.32999999996</v>
      </c>
      <c r="E86" s="24">
        <v>684729.46</v>
      </c>
      <c r="G86" s="19" t="s">
        <v>78</v>
      </c>
      <c r="H86" s="23">
        <v>684729.46</v>
      </c>
      <c r="I86" s="23">
        <v>185480.22</v>
      </c>
      <c r="J86" s="23">
        <v>499249.24</v>
      </c>
      <c r="K86" s="66">
        <f>IF(ISERROR((H86-I86)/ABS(I86)),"",(H86-I86)/ABS(I86))</f>
        <v>2.6916575794443203</v>
      </c>
      <c r="L86" s="23">
        <v>9300000</v>
      </c>
      <c r="M86" s="29">
        <f t="shared" ref="M86" si="26">H86/L86</f>
        <v>7.362682365591397E-2</v>
      </c>
      <c r="N86" s="51"/>
    </row>
    <row r="87" spans="1:14" s="38" customFormat="1" ht="3" customHeight="1" x14ac:dyDescent="0.15">
      <c r="A87" s="20"/>
      <c r="B87" s="25"/>
      <c r="C87" s="25"/>
      <c r="D87" s="25"/>
      <c r="E87" s="26"/>
      <c r="G87" s="20"/>
      <c r="H87" s="25"/>
      <c r="I87" s="25"/>
      <c r="J87" s="25"/>
      <c r="K87" s="65"/>
      <c r="L87" s="25"/>
      <c r="M87" s="30"/>
      <c r="N87" s="18"/>
    </row>
    <row r="88" spans="1:14" s="38" customFormat="1" ht="9.9499999999999993" customHeight="1" x14ac:dyDescent="0.15">
      <c r="A88" s="20"/>
      <c r="B88" s="25"/>
      <c r="C88" s="25"/>
      <c r="D88" s="25"/>
      <c r="E88" s="26"/>
      <c r="G88" s="20"/>
      <c r="H88" s="25"/>
      <c r="I88" s="25"/>
      <c r="J88" s="25"/>
      <c r="K88" s="65"/>
      <c r="L88" s="25"/>
      <c r="M88" s="30"/>
      <c r="N88" s="18"/>
    </row>
    <row r="89" spans="1:14" s="38" customFormat="1" ht="3" customHeight="1" x14ac:dyDescent="0.15">
      <c r="A89" s="17"/>
      <c r="B89" s="21"/>
      <c r="C89" s="21"/>
      <c r="D89" s="21"/>
      <c r="E89" s="22"/>
      <c r="G89" s="17"/>
      <c r="H89" s="21"/>
      <c r="I89" s="21"/>
      <c r="J89" s="21"/>
      <c r="K89" s="64"/>
      <c r="L89" s="21"/>
      <c r="M89" s="28"/>
      <c r="N89" s="18"/>
    </row>
    <row r="90" spans="1:14" s="39" customFormat="1" ht="9" x14ac:dyDescent="0.15">
      <c r="A90" s="19" t="s">
        <v>79</v>
      </c>
      <c r="B90" s="23">
        <v>10725050.289999999</v>
      </c>
      <c r="C90" s="23">
        <v>4555734.6500000004</v>
      </c>
      <c r="D90" s="23">
        <v>10052265.210000001</v>
      </c>
      <c r="E90" s="24">
        <v>16221580.85</v>
      </c>
      <c r="G90" s="19" t="s">
        <v>79</v>
      </c>
      <c r="H90" s="23">
        <v>16221580.85</v>
      </c>
      <c r="I90" s="23">
        <v>6679157.8300000001</v>
      </c>
      <c r="J90" s="23">
        <v>9542423.0199999996</v>
      </c>
      <c r="K90" s="66">
        <f>IF(ISERROR((H90-I90)/ABS(I90)),"",(H90-I90)/ABS(I90))</f>
        <v>1.4286865594251124</v>
      </c>
      <c r="L90" s="23">
        <v>2272007600</v>
      </c>
      <c r="M90" s="29">
        <f t="shared" ref="M90" si="27">H90/L90</f>
        <v>7.1397564207091556E-3</v>
      </c>
      <c r="N90" s="51"/>
    </row>
    <row r="91" spans="1:14" s="38" customFormat="1" ht="3" customHeight="1" x14ac:dyDescent="0.15">
      <c r="A91" s="20"/>
      <c r="B91" s="25"/>
      <c r="C91" s="25"/>
      <c r="D91" s="25"/>
      <c r="E91" s="26"/>
      <c r="G91" s="20"/>
      <c r="H91" s="25"/>
      <c r="I91" s="25"/>
      <c r="J91" s="25"/>
      <c r="K91" s="65"/>
      <c r="L91" s="25"/>
      <c r="M91" s="30"/>
      <c r="N91" s="18"/>
    </row>
    <row r="92" spans="1:14" s="38" customFormat="1" ht="5.0999999999999996" customHeight="1" x14ac:dyDescent="0.15">
      <c r="A92" s="17"/>
      <c r="B92" s="21"/>
      <c r="C92" s="21"/>
      <c r="D92" s="21"/>
      <c r="E92" s="22"/>
      <c r="G92" s="17"/>
      <c r="H92" s="21"/>
      <c r="I92" s="21"/>
      <c r="J92" s="21"/>
      <c r="K92" s="64"/>
      <c r="L92" s="21"/>
      <c r="M92" s="28"/>
      <c r="N92" s="18"/>
    </row>
    <row r="93" spans="1:14" s="38" customFormat="1" ht="9" customHeight="1" x14ac:dyDescent="0.15">
      <c r="A93" s="17" t="s">
        <v>58</v>
      </c>
      <c r="B93" s="21"/>
      <c r="C93" s="21"/>
      <c r="D93" s="21"/>
      <c r="E93" s="22"/>
      <c r="G93" s="17" t="s">
        <v>58</v>
      </c>
      <c r="H93" s="21"/>
      <c r="I93" s="21"/>
      <c r="J93" s="21"/>
      <c r="K93" s="64"/>
      <c r="L93" s="21"/>
      <c r="M93" s="28"/>
      <c r="N93" s="18"/>
    </row>
    <row r="94" spans="1:14" s="38" customFormat="1" ht="9" x14ac:dyDescent="0.15">
      <c r="A94" s="17" t="s">
        <v>60</v>
      </c>
      <c r="B94" s="21" t="s">
        <v>100</v>
      </c>
      <c r="C94" s="21" t="s">
        <v>100</v>
      </c>
      <c r="D94" s="21" t="s">
        <v>100</v>
      </c>
      <c r="E94" s="22" t="s">
        <v>100</v>
      </c>
      <c r="G94" s="17" t="s">
        <v>60</v>
      </c>
      <c r="H94" s="21" t="s">
        <v>100</v>
      </c>
      <c r="I94" s="21" t="s">
        <v>100</v>
      </c>
      <c r="J94" s="21" t="s">
        <v>100</v>
      </c>
      <c r="K94" s="64" t="str">
        <f t="shared" ref="K94:K95" si="28">IF(ISERROR((H94-I94)/ABS(I94)),"",(H94-I94)/ABS(I94))</f>
        <v/>
      </c>
      <c r="L94" s="21">
        <v>219776000</v>
      </c>
      <c r="M94" s="28"/>
      <c r="N94" s="18"/>
    </row>
    <row r="95" spans="1:14" s="38" customFormat="1" ht="9" x14ac:dyDescent="0.15">
      <c r="A95" s="17" t="s">
        <v>59</v>
      </c>
      <c r="B95" s="21" t="s">
        <v>100</v>
      </c>
      <c r="C95" s="21" t="s">
        <v>100</v>
      </c>
      <c r="D95" s="21" t="s">
        <v>100</v>
      </c>
      <c r="E95" s="22" t="s">
        <v>100</v>
      </c>
      <c r="G95" s="17" t="s">
        <v>59</v>
      </c>
      <c r="H95" s="21" t="s">
        <v>100</v>
      </c>
      <c r="I95" s="21" t="s">
        <v>100</v>
      </c>
      <c r="J95" s="21" t="s">
        <v>100</v>
      </c>
      <c r="K95" s="64" t="str">
        <f t="shared" si="28"/>
        <v/>
      </c>
      <c r="L95" s="21">
        <v>119584000</v>
      </c>
      <c r="M95" s="28"/>
      <c r="N95" s="18"/>
    </row>
    <row r="96" spans="1:14" s="38" customFormat="1" ht="5.0999999999999996" customHeight="1" x14ac:dyDescent="0.15">
      <c r="A96" s="20"/>
      <c r="B96" s="25"/>
      <c r="C96" s="25"/>
      <c r="D96" s="25"/>
      <c r="E96" s="26"/>
      <c r="G96" s="20"/>
      <c r="H96" s="25"/>
      <c r="I96" s="25"/>
      <c r="J96" s="25"/>
      <c r="K96" s="65"/>
      <c r="L96" s="25"/>
      <c r="M96" s="30"/>
      <c r="N96" s="18"/>
    </row>
    <row r="97" spans="1:14" s="38" customFormat="1" ht="3" customHeight="1" x14ac:dyDescent="0.15">
      <c r="A97" s="20"/>
      <c r="B97" s="21"/>
      <c r="C97" s="21"/>
      <c r="D97" s="21"/>
      <c r="E97" s="22"/>
      <c r="G97" s="17"/>
      <c r="H97" s="21"/>
      <c r="I97" s="21"/>
      <c r="J97" s="21"/>
      <c r="K97" s="64"/>
      <c r="L97" s="21"/>
      <c r="M97" s="28"/>
      <c r="N97" s="18"/>
    </row>
    <row r="98" spans="1:14" s="39" customFormat="1" ht="9" x14ac:dyDescent="0.15">
      <c r="A98" s="19" t="s">
        <v>43</v>
      </c>
      <c r="B98" s="23" t="s">
        <v>100</v>
      </c>
      <c r="C98" s="23" t="s">
        <v>100</v>
      </c>
      <c r="D98" s="23" t="s">
        <v>100</v>
      </c>
      <c r="E98" s="24" t="s">
        <v>100</v>
      </c>
      <c r="G98" s="19" t="s">
        <v>43</v>
      </c>
      <c r="H98" s="61" t="s">
        <v>100</v>
      </c>
      <c r="I98" s="23" t="s">
        <v>100</v>
      </c>
      <c r="J98" s="23" t="s">
        <v>100</v>
      </c>
      <c r="K98" s="66" t="str">
        <f>IF(ISERROR((H98-I98)/ABS(I98)),"",(H98-I98)/ABS(I98))</f>
        <v/>
      </c>
      <c r="L98" s="23">
        <v>339360000</v>
      </c>
      <c r="M98" s="29"/>
      <c r="N98" s="51"/>
    </row>
    <row r="99" spans="1:14" s="38" customFormat="1" ht="3" customHeight="1" x14ac:dyDescent="0.15">
      <c r="A99" s="20"/>
      <c r="B99" s="25"/>
      <c r="C99" s="25"/>
      <c r="D99" s="25"/>
      <c r="E99" s="26"/>
      <c r="G99" s="20"/>
      <c r="H99" s="25"/>
      <c r="I99" s="25"/>
      <c r="J99" s="25"/>
      <c r="K99" s="65"/>
      <c r="L99" s="25"/>
      <c r="M99" s="30"/>
      <c r="N99" s="18"/>
    </row>
    <row r="100" spans="1:14" s="38" customFormat="1" ht="5.0999999999999996" customHeight="1" x14ac:dyDescent="0.15">
      <c r="A100" s="17"/>
      <c r="B100" s="21"/>
      <c r="C100" s="21"/>
      <c r="D100" s="21"/>
      <c r="E100" s="22"/>
      <c r="G100" s="17"/>
      <c r="H100" s="21"/>
      <c r="I100" s="21"/>
      <c r="J100" s="21"/>
      <c r="K100" s="64"/>
      <c r="L100" s="21"/>
      <c r="M100" s="28"/>
      <c r="N100" s="18"/>
    </row>
    <row r="101" spans="1:14" s="38" customFormat="1" ht="9" customHeight="1" x14ac:dyDescent="0.15">
      <c r="A101" s="17" t="s">
        <v>38</v>
      </c>
      <c r="B101" s="21"/>
      <c r="C101" s="21"/>
      <c r="D101" s="21"/>
      <c r="E101" s="22"/>
      <c r="G101" s="17" t="s">
        <v>38</v>
      </c>
      <c r="H101" s="21"/>
      <c r="I101" s="21"/>
      <c r="J101" s="21"/>
      <c r="K101" s="64"/>
      <c r="L101" s="21"/>
      <c r="M101" s="28"/>
      <c r="N101" s="18"/>
    </row>
    <row r="102" spans="1:14" s="38" customFormat="1" ht="9" customHeight="1" x14ac:dyDescent="0.15">
      <c r="A102" s="17" t="s">
        <v>80</v>
      </c>
      <c r="B102" s="21"/>
      <c r="C102" s="21"/>
      <c r="D102" s="21"/>
      <c r="E102" s="22"/>
      <c r="G102" s="17" t="s">
        <v>80</v>
      </c>
      <c r="H102" s="21"/>
      <c r="I102" s="21"/>
      <c r="J102" s="21"/>
      <c r="K102" s="64"/>
      <c r="L102" s="21"/>
      <c r="M102" s="28"/>
      <c r="N102" s="18"/>
    </row>
    <row r="103" spans="1:14" s="38" customFormat="1" ht="9" x14ac:dyDescent="0.15">
      <c r="A103" s="17" t="s">
        <v>41</v>
      </c>
      <c r="B103" s="21" t="s">
        <v>100</v>
      </c>
      <c r="C103" s="21" t="s">
        <v>100</v>
      </c>
      <c r="D103" s="21" t="s">
        <v>100</v>
      </c>
      <c r="E103" s="22" t="s">
        <v>100</v>
      </c>
      <c r="G103" s="17" t="s">
        <v>41</v>
      </c>
      <c r="H103" s="21" t="s">
        <v>100</v>
      </c>
      <c r="I103" s="21" t="s">
        <v>100</v>
      </c>
      <c r="J103" s="21" t="s">
        <v>100</v>
      </c>
      <c r="K103" s="64" t="str">
        <f t="shared" ref="K103" si="29">IF(ISERROR((H103-I103)/ABS(I103)),"",(H103-I103)/ABS(I103))</f>
        <v/>
      </c>
      <c r="L103" s="21">
        <v>30704</v>
      </c>
      <c r="M103" s="28"/>
      <c r="N103" s="18"/>
    </row>
    <row r="104" spans="1:14" s="38" customFormat="1" ht="9" x14ac:dyDescent="0.15">
      <c r="A104" s="17" t="s">
        <v>87</v>
      </c>
      <c r="B104" s="21" t="s">
        <v>100</v>
      </c>
      <c r="C104" s="21" t="s">
        <v>100</v>
      </c>
      <c r="D104" s="21" t="s">
        <v>100</v>
      </c>
      <c r="E104" s="22" t="s">
        <v>100</v>
      </c>
      <c r="G104" s="17" t="s">
        <v>8</v>
      </c>
      <c r="H104" s="21" t="s">
        <v>100</v>
      </c>
      <c r="I104" s="21" t="s">
        <v>100</v>
      </c>
      <c r="J104" s="21" t="s">
        <v>100</v>
      </c>
      <c r="K104" s="64" t="str">
        <f t="shared" ref="K104" si="30">IF(ISERROR((H104-I104)/ABS(I104)),"",(H104-I104)/ABS(I104))</f>
        <v/>
      </c>
      <c r="L104" s="21">
        <v>7433600</v>
      </c>
      <c r="M104" s="28"/>
      <c r="N104" s="18"/>
    </row>
    <row r="105" spans="1:14" s="38" customFormat="1" ht="9" x14ac:dyDescent="0.15">
      <c r="A105" s="17" t="s">
        <v>4</v>
      </c>
      <c r="B105" s="21"/>
      <c r="C105" s="21"/>
      <c r="D105" s="21"/>
      <c r="E105" s="22"/>
      <c r="G105" s="17" t="s">
        <v>4</v>
      </c>
      <c r="H105" s="21"/>
      <c r="I105" s="21"/>
      <c r="J105" s="21"/>
      <c r="K105" s="64"/>
      <c r="L105" s="21"/>
      <c r="M105" s="28"/>
      <c r="N105" s="18"/>
    </row>
    <row r="106" spans="1:14" s="38" customFormat="1" ht="9" x14ac:dyDescent="0.15">
      <c r="A106" s="17" t="s">
        <v>85</v>
      </c>
      <c r="B106" s="21" t="s">
        <v>100</v>
      </c>
      <c r="C106" s="21" t="s">
        <v>100</v>
      </c>
      <c r="D106" s="21" t="s">
        <v>100</v>
      </c>
      <c r="E106" s="22" t="s">
        <v>100</v>
      </c>
      <c r="G106" s="17" t="s">
        <v>41</v>
      </c>
      <c r="H106" s="21" t="s">
        <v>100</v>
      </c>
      <c r="I106" s="21" t="s">
        <v>100</v>
      </c>
      <c r="J106" s="21" t="s">
        <v>100</v>
      </c>
      <c r="K106" s="64" t="str">
        <f t="shared" ref="K106:K108" si="31">IF(ISERROR((H106-I106)/ABS(I106)),"",(H106-I106)/ABS(I106))</f>
        <v/>
      </c>
      <c r="L106" s="21">
        <v>3232</v>
      </c>
      <c r="M106" s="28"/>
      <c r="N106" s="18"/>
    </row>
    <row r="107" spans="1:14" s="38" customFormat="1" ht="9" x14ac:dyDescent="0.15">
      <c r="A107" s="59" t="s">
        <v>89</v>
      </c>
      <c r="B107" s="21" t="s">
        <v>100</v>
      </c>
      <c r="C107" s="21" t="s">
        <v>100</v>
      </c>
      <c r="D107" s="21" t="s">
        <v>100</v>
      </c>
      <c r="E107" s="22" t="s">
        <v>100</v>
      </c>
      <c r="G107" s="60" t="s">
        <v>88</v>
      </c>
      <c r="H107" s="21" t="s">
        <v>100</v>
      </c>
      <c r="I107" s="21" t="s">
        <v>100</v>
      </c>
      <c r="J107" s="21" t="s">
        <v>100</v>
      </c>
      <c r="K107" s="64" t="str">
        <f t="shared" ref="K107" si="32">IF(ISERROR((H107-I107)/ABS(I107)),"",(H107-I107)/ABS(I107))</f>
        <v/>
      </c>
      <c r="L107" s="21">
        <v>-80315200</v>
      </c>
      <c r="M107" s="28"/>
      <c r="N107" s="18"/>
    </row>
    <row r="108" spans="1:14" s="38" customFormat="1" ht="9" x14ac:dyDescent="0.15">
      <c r="A108" s="17" t="s">
        <v>86</v>
      </c>
      <c r="B108" s="21" t="s">
        <v>100</v>
      </c>
      <c r="C108" s="21" t="s">
        <v>100</v>
      </c>
      <c r="D108" s="21" t="s">
        <v>100</v>
      </c>
      <c r="E108" s="22" t="s">
        <v>100</v>
      </c>
      <c r="G108" s="17" t="s">
        <v>86</v>
      </c>
      <c r="H108" s="21" t="s">
        <v>100</v>
      </c>
      <c r="I108" s="21" t="s">
        <v>100</v>
      </c>
      <c r="J108" s="21" t="s">
        <v>100</v>
      </c>
      <c r="K108" s="64" t="str">
        <f t="shared" si="31"/>
        <v/>
      </c>
      <c r="L108" s="21" t="s">
        <v>100</v>
      </c>
      <c r="M108" s="28"/>
      <c r="N108" s="18"/>
    </row>
    <row r="109" spans="1:14" s="38" customFormat="1" ht="9" x14ac:dyDescent="0.15">
      <c r="A109" s="17" t="s">
        <v>53</v>
      </c>
      <c r="B109" s="21"/>
      <c r="C109" s="21"/>
      <c r="D109" s="21"/>
      <c r="E109" s="22"/>
      <c r="G109" s="17" t="s">
        <v>53</v>
      </c>
      <c r="H109" s="23"/>
      <c r="I109" s="21"/>
      <c r="J109" s="21"/>
      <c r="K109" s="64"/>
      <c r="L109" s="21"/>
      <c r="M109" s="28"/>
      <c r="N109" s="18"/>
    </row>
    <row r="110" spans="1:14" s="38" customFormat="1" ht="9" x14ac:dyDescent="0.15">
      <c r="A110" s="17" t="s">
        <v>87</v>
      </c>
      <c r="B110" s="21" t="s">
        <v>100</v>
      </c>
      <c r="C110" s="21" t="s">
        <v>100</v>
      </c>
      <c r="D110" s="21" t="s">
        <v>100</v>
      </c>
      <c r="E110" s="22" t="s">
        <v>100</v>
      </c>
      <c r="G110" s="17" t="s">
        <v>8</v>
      </c>
      <c r="H110" s="21" t="s">
        <v>100</v>
      </c>
      <c r="I110" s="21" t="s">
        <v>100</v>
      </c>
      <c r="J110" s="21" t="s">
        <v>100</v>
      </c>
      <c r="K110" s="64" t="str">
        <f>IF(ISERROR((H110-I110)/ABS(I110)),"",(H110-I110)/ABS(I110))</f>
        <v/>
      </c>
      <c r="L110" s="21">
        <v>5009600</v>
      </c>
      <c r="M110" s="28"/>
      <c r="N110" s="18"/>
    </row>
    <row r="111" spans="1:14" s="38" customFormat="1" ht="9" x14ac:dyDescent="0.15">
      <c r="A111" s="17" t="s">
        <v>5</v>
      </c>
      <c r="B111" s="21"/>
      <c r="C111" s="21"/>
      <c r="D111" s="21"/>
      <c r="E111" s="22"/>
      <c r="G111" s="17" t="s">
        <v>5</v>
      </c>
      <c r="H111" s="21"/>
      <c r="I111" s="21"/>
      <c r="J111" s="21"/>
      <c r="K111" s="64"/>
      <c r="L111" s="21"/>
      <c r="M111" s="28"/>
      <c r="N111" s="18"/>
    </row>
    <row r="112" spans="1:14" s="38" customFormat="1" ht="9" x14ac:dyDescent="0.15">
      <c r="A112" s="17" t="s">
        <v>85</v>
      </c>
      <c r="B112" s="21" t="s">
        <v>100</v>
      </c>
      <c r="C112" s="21" t="s">
        <v>100</v>
      </c>
      <c r="D112" s="21" t="s">
        <v>100</v>
      </c>
      <c r="E112" s="22" t="s">
        <v>100</v>
      </c>
      <c r="G112" s="17" t="s">
        <v>41</v>
      </c>
      <c r="H112" s="21" t="s">
        <v>100</v>
      </c>
      <c r="I112" s="21" t="s">
        <v>100</v>
      </c>
      <c r="J112" s="21" t="s">
        <v>100</v>
      </c>
      <c r="K112" s="64" t="str">
        <f t="shared" ref="K112" si="33">IF(ISERROR((H112-I112)/ABS(I112)),"",(H112-I112)/ABS(I112))</f>
        <v/>
      </c>
      <c r="L112" s="21">
        <v>42016</v>
      </c>
      <c r="M112" s="28"/>
      <c r="N112" s="18"/>
    </row>
    <row r="113" spans="1:14" s="38" customFormat="1" ht="9" x14ac:dyDescent="0.15">
      <c r="A113" s="17" t="s">
        <v>87</v>
      </c>
      <c r="B113" s="21" t="s">
        <v>100</v>
      </c>
      <c r="C113" s="21" t="s">
        <v>100</v>
      </c>
      <c r="D113" s="21" t="s">
        <v>100</v>
      </c>
      <c r="E113" s="22" t="s">
        <v>100</v>
      </c>
      <c r="G113" s="17" t="s">
        <v>8</v>
      </c>
      <c r="H113" s="21" t="s">
        <v>100</v>
      </c>
      <c r="I113" s="21" t="s">
        <v>100</v>
      </c>
      <c r="J113" s="21" t="s">
        <v>100</v>
      </c>
      <c r="K113" s="64" t="str">
        <f t="shared" ref="K113" si="34">IF(ISERROR((H113-I113)/ABS(I113)),"",(H113-I113)/ABS(I113))</f>
        <v/>
      </c>
      <c r="L113" s="21">
        <v>3490560</v>
      </c>
      <c r="M113" s="28"/>
      <c r="N113" s="18"/>
    </row>
    <row r="114" spans="1:14" s="38" customFormat="1" ht="5.0999999999999996" customHeight="1" x14ac:dyDescent="0.15">
      <c r="A114" s="20"/>
      <c r="B114" s="25"/>
      <c r="C114" s="25"/>
      <c r="D114" s="25"/>
      <c r="E114" s="26"/>
      <c r="G114" s="20"/>
      <c r="H114" s="25"/>
      <c r="I114" s="25"/>
      <c r="J114" s="25"/>
      <c r="K114" s="65"/>
      <c r="L114" s="25"/>
      <c r="M114" s="30"/>
      <c r="N114" s="18"/>
    </row>
    <row r="115" spans="1:14" s="38" customFormat="1" ht="3" customHeight="1" x14ac:dyDescent="0.15">
      <c r="A115" s="17"/>
      <c r="B115" s="21"/>
      <c r="C115" s="21"/>
      <c r="D115" s="21"/>
      <c r="E115" s="22"/>
      <c r="G115" s="17"/>
      <c r="H115" s="21"/>
      <c r="I115" s="21"/>
      <c r="J115" s="21"/>
      <c r="K115" s="64"/>
      <c r="L115" s="21"/>
      <c r="M115" s="28"/>
      <c r="N115" s="18"/>
    </row>
    <row r="116" spans="1:14" s="39" customFormat="1" ht="9" x14ac:dyDescent="0.15">
      <c r="A116" s="19" t="s">
        <v>44</v>
      </c>
      <c r="B116" s="23" t="s">
        <v>100</v>
      </c>
      <c r="C116" s="23" t="s">
        <v>100</v>
      </c>
      <c r="D116" s="23" t="s">
        <v>100</v>
      </c>
      <c r="E116" s="24" t="s">
        <v>100</v>
      </c>
      <c r="G116" s="19" t="s">
        <v>44</v>
      </c>
      <c r="H116" s="23" t="s">
        <v>100</v>
      </c>
      <c r="I116" s="23" t="s">
        <v>100</v>
      </c>
      <c r="J116" s="23" t="s">
        <v>100</v>
      </c>
      <c r="K116" s="66" t="str">
        <f>IF(ISERROR((H116-I116)/ABS(I116)),"",(H116-I116)/ABS(I116))</f>
        <v/>
      </c>
      <c r="L116" s="23">
        <v>-64305488</v>
      </c>
      <c r="M116" s="29"/>
      <c r="N116" s="51"/>
    </row>
    <row r="117" spans="1:14" s="38" customFormat="1" ht="3" customHeight="1" x14ac:dyDescent="0.15">
      <c r="A117" s="20"/>
      <c r="B117" s="25"/>
      <c r="C117" s="25"/>
      <c r="D117" s="25"/>
      <c r="E117" s="26"/>
      <c r="G117" s="20"/>
      <c r="H117" s="25"/>
      <c r="I117" s="25"/>
      <c r="J117" s="25"/>
      <c r="K117" s="65"/>
      <c r="L117" s="25"/>
      <c r="M117" s="30"/>
      <c r="N117" s="18"/>
    </row>
    <row r="118" spans="1:14" s="38" customFormat="1" ht="8.1" customHeight="1" x14ac:dyDescent="0.15">
      <c r="A118" s="20"/>
      <c r="B118" s="25"/>
      <c r="C118" s="25"/>
      <c r="D118" s="25"/>
      <c r="E118" s="26"/>
      <c r="G118" s="20"/>
      <c r="H118" s="25"/>
      <c r="I118" s="25"/>
      <c r="J118" s="25"/>
      <c r="K118" s="65"/>
      <c r="L118" s="25"/>
      <c r="M118" s="30"/>
      <c r="N118" s="18"/>
    </row>
    <row r="119" spans="1:14" s="38" customFormat="1" ht="3" customHeight="1" x14ac:dyDescent="0.15">
      <c r="A119" s="17"/>
      <c r="B119" s="21"/>
      <c r="C119" s="21"/>
      <c r="D119" s="21"/>
      <c r="E119" s="22"/>
      <c r="G119" s="17"/>
      <c r="H119" s="21"/>
      <c r="I119" s="21"/>
      <c r="J119" s="21"/>
      <c r="K119" s="64"/>
      <c r="L119" s="21"/>
      <c r="M119" s="28"/>
      <c r="N119" s="18"/>
    </row>
    <row r="120" spans="1:14" s="39" customFormat="1" ht="9" x14ac:dyDescent="0.15">
      <c r="A120" s="19" t="s">
        <v>81</v>
      </c>
      <c r="B120" s="23" t="s">
        <v>100</v>
      </c>
      <c r="C120" s="23" t="s">
        <v>100</v>
      </c>
      <c r="D120" s="23" t="s">
        <v>100</v>
      </c>
      <c r="E120" s="24" t="s">
        <v>100</v>
      </c>
      <c r="G120" s="19" t="s">
        <v>81</v>
      </c>
      <c r="H120" s="23" t="s">
        <v>100</v>
      </c>
      <c r="I120" s="23" t="s">
        <v>100</v>
      </c>
      <c r="J120" s="23" t="s">
        <v>100</v>
      </c>
      <c r="K120" s="66" t="str">
        <f>IF(ISERROR((H120-I120)/ABS(I120)),"",(H120-I120)/ABS(I120))</f>
        <v/>
      </c>
      <c r="L120" s="23">
        <v>275054512</v>
      </c>
      <c r="M120" s="29"/>
      <c r="N120" s="51"/>
    </row>
    <row r="121" spans="1:14" s="38" customFormat="1" ht="3" customHeight="1" x14ac:dyDescent="0.15">
      <c r="A121" s="20"/>
      <c r="B121" s="25"/>
      <c r="C121" s="25"/>
      <c r="D121" s="25"/>
      <c r="E121" s="26"/>
      <c r="G121" s="20"/>
      <c r="H121" s="25"/>
      <c r="I121" s="25"/>
      <c r="J121" s="25"/>
      <c r="K121" s="65"/>
      <c r="L121" s="25"/>
      <c r="M121" s="30"/>
      <c r="N121" s="18"/>
    </row>
    <row r="122" spans="1:14" s="38" customFormat="1" ht="8.1" customHeight="1" x14ac:dyDescent="0.15">
      <c r="A122" s="53"/>
      <c r="B122" s="25"/>
      <c r="C122" s="25"/>
      <c r="D122" s="25"/>
      <c r="E122" s="26"/>
      <c r="G122" s="48"/>
      <c r="H122" s="25"/>
      <c r="I122" s="25"/>
      <c r="J122" s="25"/>
      <c r="K122" s="65"/>
      <c r="L122" s="25"/>
      <c r="M122" s="30"/>
      <c r="N122" s="18"/>
    </row>
    <row r="123" spans="1:14" s="38" customFormat="1" ht="3" customHeight="1" x14ac:dyDescent="0.15">
      <c r="A123" s="17"/>
      <c r="B123" s="21"/>
      <c r="C123" s="21"/>
      <c r="D123" s="21"/>
      <c r="E123" s="22"/>
      <c r="G123" s="17"/>
      <c r="H123" s="21"/>
      <c r="I123" s="21"/>
      <c r="J123" s="21"/>
      <c r="K123" s="67"/>
      <c r="L123" s="21"/>
      <c r="M123" s="28"/>
      <c r="N123" s="18"/>
    </row>
    <row r="124" spans="1:14" s="39" customFormat="1" ht="9" x14ac:dyDescent="0.15">
      <c r="A124" s="19" t="s">
        <v>9</v>
      </c>
      <c r="B124" s="23">
        <v>10725050.289999999</v>
      </c>
      <c r="C124" s="23">
        <v>4555734.6500000004</v>
      </c>
      <c r="D124" s="23">
        <v>10052265.210000001</v>
      </c>
      <c r="E124" s="24">
        <v>16221580.85</v>
      </c>
      <c r="G124" s="19" t="s">
        <v>9</v>
      </c>
      <c r="H124" s="23">
        <v>16221580.85</v>
      </c>
      <c r="I124" s="23">
        <v>6679157.8300000001</v>
      </c>
      <c r="J124" s="23">
        <v>9542423.0199999996</v>
      </c>
      <c r="K124" s="66">
        <f>IF(ISERROR((H124-I124)/ABS(I124)),"",(H124-I124)/ABS(I124))</f>
        <v>1.4286865594251124</v>
      </c>
      <c r="L124" s="23">
        <v>2547062112</v>
      </c>
      <c r="M124" s="29">
        <f t="shared" ref="M124" si="35">H124/L124</f>
        <v>6.3687417647080918E-3</v>
      </c>
      <c r="N124" s="51"/>
    </row>
    <row r="125" spans="1:14" s="38" customFormat="1" ht="3" customHeight="1" x14ac:dyDescent="0.15">
      <c r="A125" s="48"/>
      <c r="B125" s="25"/>
      <c r="C125" s="25"/>
      <c r="D125" s="25"/>
      <c r="E125" s="26"/>
      <c r="G125" s="48"/>
      <c r="H125" s="25"/>
      <c r="I125" s="25"/>
      <c r="J125" s="25"/>
      <c r="K125" s="68"/>
      <c r="L125" s="25"/>
      <c r="M125" s="31"/>
      <c r="N125" s="18"/>
    </row>
    <row r="126" spans="1:14" s="38" customFormat="1" ht="6" customHeight="1" x14ac:dyDescent="0.15">
      <c r="A126" s="18"/>
      <c r="B126" s="32"/>
      <c r="C126" s="32"/>
      <c r="D126" s="32"/>
      <c r="E126" s="32"/>
      <c r="G126" s="18"/>
      <c r="H126" s="32"/>
      <c r="I126" s="32"/>
      <c r="J126" s="32"/>
      <c r="K126" s="18"/>
      <c r="L126" s="32"/>
      <c r="M126" s="18"/>
      <c r="N126" s="18"/>
    </row>
    <row r="127" spans="1:14" s="38" customFormat="1" ht="9" customHeight="1" x14ac:dyDescent="0.15">
      <c r="A127" s="57" t="s">
        <v>82</v>
      </c>
      <c r="B127" s="58">
        <v>680236.49</v>
      </c>
      <c r="C127" s="33"/>
      <c r="D127" s="32"/>
      <c r="E127" s="41"/>
      <c r="G127" s="57" t="s">
        <v>82</v>
      </c>
      <c r="H127" s="58">
        <v>680236.49</v>
      </c>
      <c r="I127" s="33"/>
      <c r="J127" s="32"/>
      <c r="K127" s="18"/>
      <c r="L127" s="32"/>
      <c r="M127" s="18"/>
      <c r="N127" s="18"/>
    </row>
    <row r="128" spans="1:14" ht="9.75" customHeight="1" x14ac:dyDescent="0.15">
      <c r="A128" s="100" t="s">
        <v>99</v>
      </c>
      <c r="B128" s="101"/>
      <c r="C128" s="101"/>
      <c r="D128" s="101"/>
      <c r="E128" s="101"/>
      <c r="F128" s="6"/>
      <c r="G128" s="101"/>
      <c r="H128" s="101"/>
      <c r="I128" s="101"/>
      <c r="J128" s="101"/>
      <c r="K128" s="101"/>
      <c r="L128" s="101"/>
      <c r="M128" s="101"/>
    </row>
    <row r="129" spans="1:13" ht="8.1" customHeight="1" x14ac:dyDescent="0.15">
      <c r="A129" s="45"/>
      <c r="B129" s="45"/>
      <c r="C129" s="45"/>
      <c r="D129" s="45"/>
      <c r="E129" s="45"/>
      <c r="F129" s="6"/>
      <c r="G129" s="45"/>
      <c r="H129" s="45"/>
      <c r="I129" s="45"/>
      <c r="J129" s="45"/>
      <c r="K129" s="45"/>
      <c r="L129" s="45"/>
      <c r="M129" s="45"/>
    </row>
    <row r="130" spans="1:13" ht="8.25" customHeight="1" x14ac:dyDescent="0.15">
      <c r="A130" s="49" t="s">
        <v>39</v>
      </c>
      <c r="B130" s="42"/>
      <c r="C130" s="54" t="s">
        <v>40</v>
      </c>
      <c r="D130" s="44"/>
      <c r="E130" s="42"/>
      <c r="G130" s="101"/>
      <c r="H130" s="101"/>
      <c r="I130" s="101"/>
      <c r="J130" s="101"/>
      <c r="K130" s="101"/>
      <c r="L130" s="101"/>
      <c r="M130" s="101"/>
    </row>
    <row r="131" spans="1:13" ht="9" customHeight="1" x14ac:dyDescent="0.15">
      <c r="A131" s="49" t="s">
        <v>15</v>
      </c>
      <c r="C131" s="63" t="s">
        <v>92</v>
      </c>
      <c r="D131" s="13"/>
      <c r="E131" s="13"/>
      <c r="G131" s="101" t="str">
        <f>+A128</f>
        <v>Vitoria-Gasteizen, 2022ko OTSAILAREN 10ean / Vitoria-Gasteiz,  10 de FEBRERO DE 2022</v>
      </c>
      <c r="H131" s="101"/>
      <c r="I131" s="101"/>
      <c r="J131" s="101"/>
      <c r="K131" s="101"/>
      <c r="L131" s="101"/>
      <c r="M131" s="101"/>
    </row>
    <row r="132" spans="1:13" ht="9" customHeight="1" x14ac:dyDescent="0.15">
      <c r="A132" s="49"/>
      <c r="C132" s="50"/>
      <c r="D132" s="13"/>
      <c r="E132" s="13"/>
      <c r="G132" s="49"/>
      <c r="H132" s="13"/>
      <c r="I132" s="13"/>
      <c r="J132" s="50"/>
      <c r="L132" s="13"/>
    </row>
    <row r="133" spans="1:13" ht="9" customHeight="1" x14ac:dyDescent="0.15">
      <c r="A133" s="49"/>
      <c r="C133" s="50"/>
      <c r="D133" s="13"/>
      <c r="E133" s="13"/>
      <c r="G133" s="49"/>
      <c r="H133" s="13"/>
      <c r="I133" s="13"/>
      <c r="J133" s="50"/>
      <c r="L133" s="13"/>
    </row>
    <row r="134" spans="1:13" ht="11.25" customHeight="1" x14ac:dyDescent="0.15">
      <c r="B134" s="13"/>
      <c r="C134" s="43"/>
      <c r="D134" s="13"/>
      <c r="E134" s="13"/>
      <c r="H134" s="13"/>
      <c r="I134" s="13"/>
      <c r="J134" s="13"/>
      <c r="L134" s="13"/>
    </row>
    <row r="135" spans="1:13" ht="12.75" x14ac:dyDescent="0.2">
      <c r="A135"/>
      <c r="B135" s="14"/>
      <c r="C135" s="14"/>
      <c r="D135" s="16"/>
      <c r="E135" s="14"/>
      <c r="H135" s="13"/>
      <c r="I135" s="13"/>
      <c r="J135" s="13"/>
      <c r="L135" s="13"/>
    </row>
    <row r="136" spans="1:13" ht="12.75" x14ac:dyDescent="0.2">
      <c r="A136"/>
      <c r="B136"/>
      <c r="C136"/>
      <c r="D136"/>
      <c r="E136"/>
      <c r="G136" s="6"/>
      <c r="H136" s="6"/>
      <c r="I136" s="6"/>
      <c r="J136" s="6"/>
      <c r="K136" s="6"/>
      <c r="L136" s="6"/>
      <c r="M136" s="6"/>
    </row>
    <row r="137" spans="1:13" ht="12.75" x14ac:dyDescent="0.2">
      <c r="A137"/>
      <c r="B137"/>
      <c r="C137"/>
      <c r="D137"/>
      <c r="E137"/>
      <c r="G137" s="6"/>
      <c r="H137" s="6"/>
      <c r="I137" s="6"/>
      <c r="K137" s="6"/>
      <c r="L137" s="6"/>
      <c r="M137" s="6"/>
    </row>
    <row r="138" spans="1:13" ht="12.75" x14ac:dyDescent="0.2">
      <c r="A138"/>
      <c r="B138"/>
      <c r="C138"/>
      <c r="D138"/>
      <c r="E138"/>
    </row>
    <row r="139" spans="1:13" ht="12.75" x14ac:dyDescent="0.2">
      <c r="A139"/>
      <c r="B139"/>
      <c r="C139"/>
      <c r="D139"/>
      <c r="E139"/>
    </row>
    <row r="163" spans="12:13" ht="9" x14ac:dyDescent="0.15">
      <c r="L163" s="2"/>
      <c r="M163" s="12"/>
    </row>
  </sheetData>
  <mergeCells count="4">
    <mergeCell ref="A128:E128"/>
    <mergeCell ref="G128:M128"/>
    <mergeCell ref="G130:M130"/>
    <mergeCell ref="G131:M131"/>
  </mergeCells>
  <printOptions horizontalCentered="1" gridLinesSet="0"/>
  <pageMargins left="0" right="0" top="0" bottom="0" header="0" footer="3.937007874015748E-2"/>
  <pageSetup paperSize="9" scale="82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155" r:id="rId4">
          <objectPr defaultSize="0" autoPict="0" r:id="rId5">
            <anchor moveWithCells="1" sizeWithCells="1">
              <from>
                <xdr:col>11</xdr:col>
                <xdr:colOff>685800</xdr:colOff>
                <xdr:row>126</xdr:row>
                <xdr:rowOff>9525</xdr:rowOff>
              </from>
              <to>
                <xdr:col>12</xdr:col>
                <xdr:colOff>371475</xdr:colOff>
                <xdr:row>133</xdr:row>
                <xdr:rowOff>95250</xdr:rowOff>
              </to>
            </anchor>
          </objectPr>
        </oleObject>
      </mc:Choice>
      <mc:Fallback>
        <oleObject progId="Word.Picture.8" shapeId="1155" r:id="rId4"/>
      </mc:Fallback>
    </mc:AlternateContent>
    <mc:AlternateContent xmlns:mc="http://schemas.openxmlformats.org/markup-compatibility/2006">
      <mc:Choice Requires="x14">
        <oleObject progId="Word.Picture.8" shapeId="1149" r:id="rId6">
          <objectPr defaultSize="0" autoPict="0" r:id="rId5">
            <anchor moveWithCells="1" sizeWithCells="1">
              <from>
                <xdr:col>4</xdr:col>
                <xdr:colOff>66675</xdr:colOff>
                <xdr:row>125</xdr:row>
                <xdr:rowOff>57150</xdr:rowOff>
              </from>
              <to>
                <xdr:col>4</xdr:col>
                <xdr:colOff>466725</xdr:colOff>
                <xdr:row>133</xdr:row>
                <xdr:rowOff>66675</xdr:rowOff>
              </to>
            </anchor>
          </objectPr>
        </oleObject>
      </mc:Choice>
      <mc:Fallback>
        <oleObject progId="Word.Picture.8" shapeId="1149" r:id="rId6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E31C0-BC12-47F8-8ED1-84DC557A2380}">
  <dimension ref="A1:N164"/>
  <sheetViews>
    <sheetView showGridLines="0" workbookViewId="0"/>
  </sheetViews>
  <sheetFormatPr baseColWidth="10" defaultRowHeight="8.25" x14ac:dyDescent="0.15"/>
  <cols>
    <col min="1" max="1" width="55.7109375" style="1" customWidth="1"/>
    <col min="2" max="2" width="11.7109375" style="1" customWidth="1"/>
    <col min="3" max="3" width="10.7109375" style="1" customWidth="1"/>
    <col min="4" max="4" width="10.42578125" style="1" customWidth="1"/>
    <col min="5" max="5" width="11.140625" style="1" customWidth="1"/>
    <col min="6" max="6" width="11.42578125" style="1"/>
    <col min="7" max="7" width="54.42578125" style="1" customWidth="1"/>
    <col min="8" max="8" width="14.5703125" style="1" customWidth="1"/>
    <col min="9" max="9" width="14.140625" style="1" customWidth="1"/>
    <col min="10" max="10" width="10.28515625" style="1" customWidth="1"/>
    <col min="11" max="11" width="8.140625" style="1" customWidth="1"/>
    <col min="12" max="12" width="11.140625" style="1" customWidth="1"/>
    <col min="13" max="13" width="9.5703125" style="1" customWidth="1"/>
    <col min="14" max="16384" width="11.42578125" style="1"/>
  </cols>
  <sheetData>
    <row r="1" spans="1:14" ht="9.9499999999999993" customHeight="1" x14ac:dyDescent="0.15"/>
    <row r="2" spans="1:14" ht="8.1" customHeight="1" x14ac:dyDescent="0.15"/>
    <row r="3" spans="1:14" ht="17.25" customHeight="1" x14ac:dyDescent="0.15"/>
    <row r="4" spans="1:14" ht="8.1" customHeight="1" x14ac:dyDescent="0.15"/>
    <row r="5" spans="1:14" ht="8.1" customHeight="1" x14ac:dyDescent="0.15"/>
    <row r="6" spans="1:14" ht="8.1" customHeight="1" x14ac:dyDescent="0.15"/>
    <row r="7" spans="1:14" ht="8.1" customHeight="1" x14ac:dyDescent="0.15"/>
    <row r="8" spans="1:14" x14ac:dyDescent="0.15">
      <c r="E8" s="15" t="s">
        <v>127</v>
      </c>
      <c r="M8" s="15" t="str">
        <f>+E8</f>
        <v>GP-10-01-IMP/VER:10</v>
      </c>
    </row>
    <row r="9" spans="1:14" ht="5.0999999999999996" customHeight="1" x14ac:dyDescent="0.15">
      <c r="A9" s="3"/>
      <c r="B9" s="3"/>
      <c r="C9" s="3"/>
      <c r="D9" s="3"/>
      <c r="E9" s="8"/>
      <c r="G9" s="34"/>
      <c r="H9" s="34"/>
      <c r="I9" s="34"/>
      <c r="J9" s="34"/>
      <c r="K9" s="34"/>
      <c r="L9" s="34"/>
      <c r="M9" s="35"/>
    </row>
    <row r="10" spans="1:14" s="11" customFormat="1" ht="10.5" x14ac:dyDescent="0.15">
      <c r="A10" s="55" t="s">
        <v>148</v>
      </c>
      <c r="B10" s="69" t="s">
        <v>26</v>
      </c>
      <c r="C10" s="69" t="s">
        <v>16</v>
      </c>
      <c r="D10" s="69" t="s">
        <v>28</v>
      </c>
      <c r="E10" s="70" t="s">
        <v>17</v>
      </c>
      <c r="G10" s="55" t="s">
        <v>149</v>
      </c>
      <c r="H10" s="69" t="s">
        <v>19</v>
      </c>
      <c r="I10" s="69" t="s">
        <v>29</v>
      </c>
      <c r="J10" s="69" t="s">
        <v>20</v>
      </c>
      <c r="K10" s="69" t="s">
        <v>21</v>
      </c>
      <c r="L10" s="69" t="s">
        <v>33</v>
      </c>
      <c r="M10" s="70" t="s">
        <v>24</v>
      </c>
      <c r="N10" s="71"/>
    </row>
    <row r="11" spans="1:14" s="11" customFormat="1" ht="10.5" x14ac:dyDescent="0.15">
      <c r="A11" s="55"/>
      <c r="B11" s="69" t="s">
        <v>27</v>
      </c>
      <c r="C11" s="69"/>
      <c r="D11" s="69" t="s">
        <v>26</v>
      </c>
      <c r="E11" s="70"/>
      <c r="G11" s="55"/>
      <c r="H11" s="69" t="s">
        <v>31</v>
      </c>
      <c r="I11" s="69" t="s">
        <v>35</v>
      </c>
      <c r="J11" s="69"/>
      <c r="K11" s="69"/>
      <c r="L11" s="69" t="s">
        <v>34</v>
      </c>
      <c r="M11" s="70"/>
      <c r="N11" s="71"/>
    </row>
    <row r="12" spans="1:14" s="11" customFormat="1" ht="10.5" x14ac:dyDescent="0.15">
      <c r="A12" s="55" t="s">
        <v>150</v>
      </c>
      <c r="B12" s="69" t="s">
        <v>25</v>
      </c>
      <c r="C12" s="69" t="s">
        <v>13</v>
      </c>
      <c r="D12" s="69" t="s">
        <v>14</v>
      </c>
      <c r="E12" s="70" t="s">
        <v>18</v>
      </c>
      <c r="G12" s="55" t="s">
        <v>151</v>
      </c>
      <c r="H12" s="69" t="s">
        <v>32</v>
      </c>
      <c r="I12" s="69" t="s">
        <v>30</v>
      </c>
      <c r="J12" s="69" t="s">
        <v>12</v>
      </c>
      <c r="K12" s="69" t="s">
        <v>22</v>
      </c>
      <c r="L12" s="69" t="s">
        <v>23</v>
      </c>
      <c r="M12" s="70" t="s">
        <v>36</v>
      </c>
      <c r="N12" s="71"/>
    </row>
    <row r="13" spans="1:14" ht="5.0999999999999996" customHeight="1" x14ac:dyDescent="0.15">
      <c r="A13" s="7"/>
      <c r="B13" s="5"/>
      <c r="C13" s="5"/>
      <c r="D13" s="5"/>
      <c r="E13" s="9"/>
      <c r="G13" s="72"/>
      <c r="H13" s="73"/>
      <c r="I13" s="73"/>
      <c r="J13" s="73"/>
      <c r="K13" s="73"/>
      <c r="L13" s="73"/>
      <c r="M13" s="74"/>
      <c r="N13" s="75"/>
    </row>
    <row r="14" spans="1:14" ht="5.0999999999999996" customHeight="1" x14ac:dyDescent="0.15">
      <c r="A14" s="4"/>
      <c r="B14" s="4"/>
      <c r="C14" s="4"/>
      <c r="D14" s="4"/>
      <c r="E14" s="10"/>
      <c r="G14" s="4"/>
      <c r="H14" s="62"/>
      <c r="I14" s="62"/>
      <c r="J14" s="62"/>
      <c r="K14" s="64"/>
      <c r="L14" s="62"/>
      <c r="M14" s="76"/>
      <c r="N14" s="75"/>
    </row>
    <row r="15" spans="1:14" ht="9" customHeight="1" x14ac:dyDescent="0.15">
      <c r="A15" s="62" t="s">
        <v>0</v>
      </c>
      <c r="B15" s="4"/>
      <c r="C15" s="4"/>
      <c r="D15" s="4"/>
      <c r="E15" s="10"/>
      <c r="G15" s="62" t="s">
        <v>0</v>
      </c>
      <c r="H15" s="62"/>
      <c r="I15" s="62"/>
      <c r="J15" s="62"/>
      <c r="K15" s="64"/>
      <c r="L15" s="62"/>
      <c r="M15" s="76"/>
      <c r="N15" s="75"/>
    </row>
    <row r="16" spans="1:14" ht="9" x14ac:dyDescent="0.15">
      <c r="A16" s="62" t="s">
        <v>120</v>
      </c>
      <c r="B16" s="77">
        <v>56548048.159999996</v>
      </c>
      <c r="C16" s="77">
        <v>351029.24</v>
      </c>
      <c r="D16" s="77">
        <v>331539.40000000002</v>
      </c>
      <c r="E16" s="78">
        <v>56528558.32</v>
      </c>
      <c r="G16" s="62" t="s">
        <v>120</v>
      </c>
      <c r="H16" s="77">
        <v>730832110.01999998</v>
      </c>
      <c r="I16" s="77">
        <v>669086921.01999998</v>
      </c>
      <c r="J16" s="77">
        <v>61745189</v>
      </c>
      <c r="K16" s="64">
        <f>IF(ISERROR((H16-I16)/ABS(I16)),"",(H16-I16)/ABS(I16))</f>
        <v>9.2282761865785073E-2</v>
      </c>
      <c r="L16" s="77">
        <v>920000000</v>
      </c>
      <c r="M16" s="79">
        <f t="shared" ref="M16:M22" si="0">H16/L16</f>
        <v>0.7943827282826087</v>
      </c>
      <c r="N16" s="75"/>
    </row>
    <row r="17" spans="1:14" ht="9" x14ac:dyDescent="0.15">
      <c r="A17" s="62" t="s">
        <v>121</v>
      </c>
      <c r="B17" s="77">
        <v>228842.09</v>
      </c>
      <c r="C17" s="77">
        <v>15507.19</v>
      </c>
      <c r="D17" s="77">
        <v>7068.06</v>
      </c>
      <c r="E17" s="78">
        <v>220402.96</v>
      </c>
      <c r="G17" s="62" t="s">
        <v>121</v>
      </c>
      <c r="H17" s="77">
        <v>16577979.310000001</v>
      </c>
      <c r="I17" s="77">
        <v>15377538.42</v>
      </c>
      <c r="J17" s="77">
        <v>1200440.8899999999</v>
      </c>
      <c r="K17" s="64">
        <f t="shared" ref="K17:K25" si="1">IF(ISERROR((H17-I17)/ABS(I17)),"",(H17-I17)/ABS(I17))</f>
        <v>7.806456776194487E-2</v>
      </c>
      <c r="L17" s="77">
        <v>17100000</v>
      </c>
      <c r="M17" s="79">
        <f t="shared" si="0"/>
        <v>0.96947247426900585</v>
      </c>
      <c r="N17" s="75"/>
    </row>
    <row r="18" spans="1:14" ht="9" x14ac:dyDescent="0.15">
      <c r="A18" s="62" t="s">
        <v>122</v>
      </c>
      <c r="B18" s="77">
        <v>161530.63</v>
      </c>
      <c r="C18" s="77">
        <v>2935.71</v>
      </c>
      <c r="D18" s="77">
        <v>15071.59</v>
      </c>
      <c r="E18" s="78">
        <v>173666.51</v>
      </c>
      <c r="G18" s="62" t="s">
        <v>122</v>
      </c>
      <c r="H18" s="77">
        <v>7178929.7599999998</v>
      </c>
      <c r="I18" s="77">
        <v>6549796.79</v>
      </c>
      <c r="J18" s="77">
        <v>629132.97</v>
      </c>
      <c r="K18" s="64">
        <f t="shared" si="1"/>
        <v>9.6053815129125517E-2</v>
      </c>
      <c r="L18" s="77">
        <v>9000000</v>
      </c>
      <c r="M18" s="79">
        <f t="shared" si="0"/>
        <v>0.79765886222222215</v>
      </c>
      <c r="N18" s="75"/>
    </row>
    <row r="19" spans="1:14" ht="9" x14ac:dyDescent="0.15">
      <c r="A19" s="62" t="s">
        <v>62</v>
      </c>
      <c r="B19" s="77">
        <v>280508.65999999997</v>
      </c>
      <c r="C19" s="77">
        <v>9566.89</v>
      </c>
      <c r="D19" s="77" t="s">
        <v>100</v>
      </c>
      <c r="E19" s="78">
        <v>270941.77</v>
      </c>
      <c r="G19" s="62" t="s">
        <v>62</v>
      </c>
      <c r="H19" s="77">
        <v>3729447.93</v>
      </c>
      <c r="I19" s="77">
        <v>3936913.24</v>
      </c>
      <c r="J19" s="77">
        <v>-207465.31</v>
      </c>
      <c r="K19" s="64">
        <f t="shared" si="1"/>
        <v>-5.2697455430844101E-2</v>
      </c>
      <c r="L19" s="77">
        <v>5300000</v>
      </c>
      <c r="M19" s="79">
        <f t="shared" si="0"/>
        <v>0.70366942075471706</v>
      </c>
      <c r="N19" s="75"/>
    </row>
    <row r="20" spans="1:14" ht="9" x14ac:dyDescent="0.15">
      <c r="A20" s="62" t="s">
        <v>63</v>
      </c>
      <c r="B20" s="77" t="s">
        <v>100</v>
      </c>
      <c r="C20" s="77" t="s">
        <v>100</v>
      </c>
      <c r="D20" s="77" t="s">
        <v>100</v>
      </c>
      <c r="E20" s="78" t="s">
        <v>100</v>
      </c>
      <c r="G20" s="62" t="s">
        <v>63</v>
      </c>
      <c r="H20" s="77">
        <v>1038543.44</v>
      </c>
      <c r="I20" s="77">
        <v>717237.55</v>
      </c>
      <c r="J20" s="77">
        <v>321305.89</v>
      </c>
      <c r="K20" s="64">
        <f t="shared" si="1"/>
        <v>0.44797694989616743</v>
      </c>
      <c r="L20" s="77">
        <v>1100000</v>
      </c>
      <c r="M20" s="79">
        <f t="shared" si="0"/>
        <v>0.94413039999999993</v>
      </c>
      <c r="N20" s="75"/>
    </row>
    <row r="21" spans="1:14" ht="9" x14ac:dyDescent="0.15">
      <c r="A21" s="62" t="s">
        <v>123</v>
      </c>
      <c r="B21" s="77">
        <v>249265.93</v>
      </c>
      <c r="C21" s="77">
        <v>350.68</v>
      </c>
      <c r="D21" s="77">
        <v>33489.339999999997</v>
      </c>
      <c r="E21" s="78">
        <v>282404.59000000003</v>
      </c>
      <c r="G21" s="62" t="s">
        <v>123</v>
      </c>
      <c r="H21" s="77">
        <v>11324192.98</v>
      </c>
      <c r="I21" s="77">
        <v>3430033.78</v>
      </c>
      <c r="J21" s="77">
        <v>7894159.2000000002</v>
      </c>
      <c r="K21" s="64">
        <f t="shared" si="1"/>
        <v>2.3014814740395941</v>
      </c>
      <c r="L21" s="77">
        <v>27000000</v>
      </c>
      <c r="M21" s="79">
        <f t="shared" si="0"/>
        <v>0.41941455481481482</v>
      </c>
      <c r="N21" s="75"/>
    </row>
    <row r="22" spans="1:14" ht="9" x14ac:dyDescent="0.15">
      <c r="A22" s="62" t="s">
        <v>64</v>
      </c>
      <c r="B22" s="77">
        <v>871128.32</v>
      </c>
      <c r="C22" s="77">
        <v>629652.12</v>
      </c>
      <c r="D22" s="77">
        <v>149201.79999999999</v>
      </c>
      <c r="E22" s="78">
        <v>390678</v>
      </c>
      <c r="G22" s="62" t="s">
        <v>64</v>
      </c>
      <c r="H22" s="77">
        <v>-44378874.409999996</v>
      </c>
      <c r="I22" s="77">
        <v>-35566214.810000002</v>
      </c>
      <c r="J22" s="77">
        <v>-8812659.5999999996</v>
      </c>
      <c r="K22" s="64">
        <f t="shared" si="1"/>
        <v>-0.24778176837424307</v>
      </c>
      <c r="L22" s="77">
        <v>-6500000</v>
      </c>
      <c r="M22" s="79">
        <f t="shared" si="0"/>
        <v>6.8275191399999997</v>
      </c>
      <c r="N22" s="75"/>
    </row>
    <row r="23" spans="1:14" ht="5.0999999999999996" customHeight="1" x14ac:dyDescent="0.15">
      <c r="A23" s="76"/>
      <c r="B23" s="80"/>
      <c r="C23" s="81"/>
      <c r="D23" s="81"/>
      <c r="E23" s="80"/>
      <c r="G23" s="76"/>
      <c r="H23" s="81"/>
      <c r="I23" s="81"/>
      <c r="J23" s="81"/>
      <c r="K23" s="65" t="str">
        <f t="shared" si="1"/>
        <v/>
      </c>
      <c r="L23" s="81"/>
      <c r="M23" s="82"/>
      <c r="N23" s="75"/>
    </row>
    <row r="24" spans="1:14" ht="3" customHeight="1" x14ac:dyDescent="0.15">
      <c r="A24" s="62"/>
      <c r="B24" s="77"/>
      <c r="C24" s="77"/>
      <c r="D24" s="77"/>
      <c r="E24" s="78"/>
      <c r="G24" s="62"/>
      <c r="H24" s="77"/>
      <c r="I24" s="77"/>
      <c r="J24" s="77"/>
      <c r="K24" s="64" t="str">
        <f t="shared" si="1"/>
        <v/>
      </c>
      <c r="L24" s="77"/>
      <c r="M24" s="79"/>
      <c r="N24" s="75"/>
    </row>
    <row r="25" spans="1:14" s="11" customFormat="1" ht="9" x14ac:dyDescent="0.15">
      <c r="A25" s="83" t="s">
        <v>2</v>
      </c>
      <c r="B25" s="61">
        <v>58339323.789999999</v>
      </c>
      <c r="C25" s="61">
        <v>1009041.83</v>
      </c>
      <c r="D25" s="61">
        <v>536370.18999999994</v>
      </c>
      <c r="E25" s="84">
        <v>57866652.149999999</v>
      </c>
      <c r="G25" s="83" t="s">
        <v>2</v>
      </c>
      <c r="H25" s="61">
        <v>726302329.02999997</v>
      </c>
      <c r="I25" s="61">
        <v>663532225.99000001</v>
      </c>
      <c r="J25" s="61">
        <v>62770103.039999999</v>
      </c>
      <c r="K25" s="66">
        <f t="shared" si="1"/>
        <v>9.4599931369340848E-2</v>
      </c>
      <c r="L25" s="61">
        <v>973000000</v>
      </c>
      <c r="M25" s="85">
        <f t="shared" ref="M25" si="2">H25/L25</f>
        <v>0.74645665881808831</v>
      </c>
      <c r="N25" s="71"/>
    </row>
    <row r="26" spans="1:14" ht="3" customHeight="1" x14ac:dyDescent="0.15">
      <c r="A26" s="76"/>
      <c r="B26" s="81"/>
      <c r="C26" s="81"/>
      <c r="D26" s="81"/>
      <c r="E26" s="80"/>
      <c r="G26" s="76"/>
      <c r="H26" s="81"/>
      <c r="I26" s="81"/>
      <c r="J26" s="81"/>
      <c r="K26" s="65"/>
      <c r="L26" s="81"/>
      <c r="M26" s="82"/>
      <c r="N26" s="75"/>
    </row>
    <row r="27" spans="1:14" ht="5.0999999999999996" customHeight="1" x14ac:dyDescent="0.15">
      <c r="A27" s="62"/>
      <c r="B27" s="77"/>
      <c r="C27" s="77"/>
      <c r="D27" s="77"/>
      <c r="E27" s="78"/>
      <c r="G27" s="62"/>
      <c r="H27" s="77"/>
      <c r="I27" s="77"/>
      <c r="J27" s="77"/>
      <c r="K27" s="64"/>
      <c r="L27" s="77"/>
      <c r="M27" s="79"/>
      <c r="N27" s="75"/>
    </row>
    <row r="28" spans="1:14" ht="9" customHeight="1" x14ac:dyDescent="0.15">
      <c r="A28" s="62" t="s">
        <v>3</v>
      </c>
      <c r="B28" s="77"/>
      <c r="C28" s="77"/>
      <c r="D28" s="77"/>
      <c r="E28" s="78"/>
      <c r="G28" s="62" t="s">
        <v>3</v>
      </c>
      <c r="H28" s="77"/>
      <c r="I28" s="77"/>
      <c r="J28" s="77"/>
      <c r="K28" s="64"/>
      <c r="L28" s="77"/>
      <c r="M28" s="79"/>
      <c r="N28" s="75"/>
    </row>
    <row r="29" spans="1:14" ht="9" x14ac:dyDescent="0.15">
      <c r="A29" s="62" t="s">
        <v>121</v>
      </c>
      <c r="B29" s="77">
        <v>228842.09</v>
      </c>
      <c r="C29" s="77">
        <v>15506.98</v>
      </c>
      <c r="D29" s="77">
        <v>7068.04</v>
      </c>
      <c r="E29" s="78">
        <v>220403.15</v>
      </c>
      <c r="G29" s="62" t="s">
        <v>121</v>
      </c>
      <c r="H29" s="77">
        <v>16577979.27</v>
      </c>
      <c r="I29" s="77">
        <v>15377538.359999999</v>
      </c>
      <c r="J29" s="77">
        <v>1200440.9099999999</v>
      </c>
      <c r="K29" s="64">
        <f t="shared" ref="K29:K32" si="3">IF(ISERROR((H29-I29)/ABS(I29)),"",(H29-I29)/ABS(I29))</f>
        <v>7.8064569367135059E-2</v>
      </c>
      <c r="L29" s="77">
        <v>17100000</v>
      </c>
      <c r="M29" s="79">
        <f t="shared" ref="M29:M32" si="4">H29/L29</f>
        <v>0.96947247192982455</v>
      </c>
      <c r="N29" s="75"/>
    </row>
    <row r="30" spans="1:14" ht="9" x14ac:dyDescent="0.15">
      <c r="A30" s="62" t="s">
        <v>122</v>
      </c>
      <c r="B30" s="77">
        <v>161530.63</v>
      </c>
      <c r="C30" s="77">
        <v>2935.68</v>
      </c>
      <c r="D30" s="77">
        <v>15071.55</v>
      </c>
      <c r="E30" s="78">
        <v>173666.5</v>
      </c>
      <c r="G30" s="62" t="s">
        <v>122</v>
      </c>
      <c r="H30" s="77">
        <v>7178929.71</v>
      </c>
      <c r="I30" s="77">
        <v>6549796.5800000001</v>
      </c>
      <c r="J30" s="77">
        <v>629133.13</v>
      </c>
      <c r="K30" s="64">
        <f t="shared" si="3"/>
        <v>9.605384263704872E-2</v>
      </c>
      <c r="L30" s="77">
        <v>9000000</v>
      </c>
      <c r="M30" s="79">
        <f t="shared" si="4"/>
        <v>0.79765885666666669</v>
      </c>
      <c r="N30" s="75"/>
    </row>
    <row r="31" spans="1:14" ht="9" x14ac:dyDescent="0.15">
      <c r="A31" s="62" t="s">
        <v>62</v>
      </c>
      <c r="B31" s="77">
        <v>280508.65999999997</v>
      </c>
      <c r="C31" s="77">
        <v>9566.83</v>
      </c>
      <c r="D31" s="77" t="s">
        <v>100</v>
      </c>
      <c r="E31" s="78">
        <v>270941.83</v>
      </c>
      <c r="G31" s="62" t="s">
        <v>62</v>
      </c>
      <c r="H31" s="77">
        <v>3729447.92</v>
      </c>
      <c r="I31" s="77">
        <v>3936913.21</v>
      </c>
      <c r="J31" s="77">
        <v>-207465.29</v>
      </c>
      <c r="K31" s="64">
        <f t="shared" si="3"/>
        <v>-5.2697450752286212E-2</v>
      </c>
      <c r="L31" s="77">
        <v>5300000</v>
      </c>
      <c r="M31" s="79">
        <f t="shared" si="4"/>
        <v>0.70366941886792456</v>
      </c>
      <c r="N31" s="75"/>
    </row>
    <row r="32" spans="1:14" ht="9" x14ac:dyDescent="0.15">
      <c r="A32" s="62" t="s">
        <v>64</v>
      </c>
      <c r="B32" s="77">
        <v>45677024.140000001</v>
      </c>
      <c r="C32" s="77">
        <v>105225.57</v>
      </c>
      <c r="D32" s="77">
        <v>5646.36</v>
      </c>
      <c r="E32" s="78">
        <v>45577444.93</v>
      </c>
      <c r="G32" s="62" t="s">
        <v>64</v>
      </c>
      <c r="H32" s="77">
        <v>203526986.93000001</v>
      </c>
      <c r="I32" s="77">
        <v>126197078.51000001</v>
      </c>
      <c r="J32" s="77">
        <v>77329908.420000002</v>
      </c>
      <c r="K32" s="64">
        <f t="shared" si="3"/>
        <v>0.61277098751436065</v>
      </c>
      <c r="L32" s="77">
        <v>138000000</v>
      </c>
      <c r="M32" s="79">
        <f t="shared" si="4"/>
        <v>1.4748332386231884</v>
      </c>
      <c r="N32" s="75"/>
    </row>
    <row r="33" spans="1:14" ht="5.0999999999999996" customHeight="1" x14ac:dyDescent="0.15">
      <c r="A33" s="76"/>
      <c r="B33" s="81"/>
      <c r="C33" s="81"/>
      <c r="D33" s="81"/>
      <c r="E33" s="80"/>
      <c r="G33" s="76"/>
      <c r="H33" s="81"/>
      <c r="I33" s="81"/>
      <c r="J33" s="81"/>
      <c r="K33" s="65"/>
      <c r="L33" s="81"/>
      <c r="M33" s="82"/>
      <c r="N33" s="75"/>
    </row>
    <row r="34" spans="1:14" ht="3" customHeight="1" x14ac:dyDescent="0.15">
      <c r="A34" s="62"/>
      <c r="B34" s="77"/>
      <c r="C34" s="77"/>
      <c r="D34" s="77"/>
      <c r="E34" s="78"/>
      <c r="G34" s="62"/>
      <c r="H34" s="77"/>
      <c r="I34" s="77"/>
      <c r="J34" s="77"/>
      <c r="K34" s="64"/>
      <c r="L34" s="77"/>
      <c r="M34" s="79"/>
      <c r="N34" s="75"/>
    </row>
    <row r="35" spans="1:14" s="11" customFormat="1" ht="9" x14ac:dyDescent="0.15">
      <c r="A35" s="69" t="s">
        <v>11</v>
      </c>
      <c r="B35" s="61">
        <v>46347905.520000003</v>
      </c>
      <c r="C35" s="61">
        <v>133235.06</v>
      </c>
      <c r="D35" s="61">
        <v>27785.95</v>
      </c>
      <c r="E35" s="84">
        <v>46242456.409999996</v>
      </c>
      <c r="G35" s="69" t="s">
        <v>11</v>
      </c>
      <c r="H35" s="61">
        <v>231013343.83000001</v>
      </c>
      <c r="I35" s="61">
        <v>152061326.66</v>
      </c>
      <c r="J35" s="61">
        <v>78952017.170000002</v>
      </c>
      <c r="K35" s="66">
        <f>IF(ISERROR((H35-I35)/ABS(I35)),"",(H35-I35)/ABS(I35))</f>
        <v>0.51921168191917721</v>
      </c>
      <c r="L35" s="61">
        <v>169400000</v>
      </c>
      <c r="M35" s="85">
        <f t="shared" ref="M35" si="5">H35/L35</f>
        <v>1.3637151347697758</v>
      </c>
      <c r="N35" s="71"/>
    </row>
    <row r="36" spans="1:14" ht="3" customHeight="1" x14ac:dyDescent="0.15">
      <c r="A36" s="76"/>
      <c r="B36" s="81"/>
      <c r="C36" s="81"/>
      <c r="D36" s="81"/>
      <c r="E36" s="80"/>
      <c r="G36" s="76"/>
      <c r="H36" s="81"/>
      <c r="I36" s="81"/>
      <c r="J36" s="81"/>
      <c r="K36" s="65"/>
      <c r="L36" s="81"/>
      <c r="M36" s="82"/>
      <c r="N36" s="75"/>
    </row>
    <row r="37" spans="1:14" ht="3" customHeight="1" x14ac:dyDescent="0.15">
      <c r="A37" s="62"/>
      <c r="B37" s="77"/>
      <c r="C37" s="77"/>
      <c r="D37" s="77"/>
      <c r="E37" s="78"/>
      <c r="G37" s="62"/>
      <c r="H37" s="77"/>
      <c r="I37" s="77"/>
      <c r="J37" s="77"/>
      <c r="K37" s="64"/>
      <c r="L37" s="77"/>
      <c r="M37" s="79"/>
      <c r="N37" s="75"/>
    </row>
    <row r="38" spans="1:14" ht="9" x14ac:dyDescent="0.15">
      <c r="A38" s="62" t="s">
        <v>67</v>
      </c>
      <c r="B38" s="77">
        <v>98662.73</v>
      </c>
      <c r="C38" s="77">
        <v>13778.55</v>
      </c>
      <c r="D38" s="77">
        <v>1128.8499999999999</v>
      </c>
      <c r="E38" s="78">
        <v>86013.03</v>
      </c>
      <c r="G38" s="62" t="s">
        <v>67</v>
      </c>
      <c r="H38" s="77">
        <v>8631556.3399999999</v>
      </c>
      <c r="I38" s="77">
        <v>8121706.4900000002</v>
      </c>
      <c r="J38" s="77">
        <v>509849.85</v>
      </c>
      <c r="K38" s="64">
        <f t="shared" ref="K38:K43" si="6">IF(ISERROR((H38-I38)/ABS(I38)),"",(H38-I38)/ABS(I38))</f>
        <v>6.2776197419564667E-2</v>
      </c>
      <c r="L38" s="77">
        <v>10000000</v>
      </c>
      <c r="M38" s="79">
        <f t="shared" ref="M38:M40" si="7">H38/L38</f>
        <v>0.86315563399999995</v>
      </c>
      <c r="N38" s="75"/>
    </row>
    <row r="39" spans="1:14" ht="9" x14ac:dyDescent="0.15">
      <c r="A39" s="62" t="s">
        <v>124</v>
      </c>
      <c r="B39" s="77">
        <v>1523157.94</v>
      </c>
      <c r="C39" s="77">
        <v>199.88</v>
      </c>
      <c r="D39" s="77" t="s">
        <v>100</v>
      </c>
      <c r="E39" s="78">
        <v>1522958.06</v>
      </c>
      <c r="G39" s="62" t="s">
        <v>124</v>
      </c>
      <c r="H39" s="77">
        <v>14324683.52</v>
      </c>
      <c r="I39" s="77">
        <v>16728344.25</v>
      </c>
      <c r="J39" s="77">
        <v>-2403660.73</v>
      </c>
      <c r="K39" s="64">
        <f t="shared" si="6"/>
        <v>-0.143687904438002</v>
      </c>
      <c r="L39" s="77">
        <v>17000000</v>
      </c>
      <c r="M39" s="79">
        <f t="shared" si="7"/>
        <v>0.8426284423529411</v>
      </c>
      <c r="N39" s="75"/>
    </row>
    <row r="40" spans="1:14" ht="9" x14ac:dyDescent="0.15">
      <c r="A40" s="62" t="s">
        <v>90</v>
      </c>
      <c r="B40" s="77">
        <v>213295.81</v>
      </c>
      <c r="C40" s="77" t="s">
        <v>100</v>
      </c>
      <c r="D40" s="77" t="s">
        <v>100</v>
      </c>
      <c r="E40" s="78">
        <v>213295.81</v>
      </c>
      <c r="G40" s="62" t="s">
        <v>90</v>
      </c>
      <c r="H40" s="77">
        <v>21453836.620000001</v>
      </c>
      <c r="I40" s="77">
        <v>19394523.370000001</v>
      </c>
      <c r="J40" s="77">
        <v>2059313.25</v>
      </c>
      <c r="K40" s="64">
        <f t="shared" si="6"/>
        <v>0.10618014223465806</v>
      </c>
      <c r="L40" s="77">
        <v>21600000</v>
      </c>
      <c r="M40" s="79">
        <f t="shared" si="7"/>
        <v>0.99323317685185186</v>
      </c>
      <c r="N40" s="75"/>
    </row>
    <row r="41" spans="1:14" ht="9" x14ac:dyDescent="0.15">
      <c r="A41" s="62" t="s">
        <v>49</v>
      </c>
      <c r="B41" s="77" t="s">
        <v>100</v>
      </c>
      <c r="C41" s="77" t="s">
        <v>100</v>
      </c>
      <c r="D41" s="77" t="s">
        <v>100</v>
      </c>
      <c r="E41" s="78" t="s">
        <v>100</v>
      </c>
      <c r="G41" s="62" t="s">
        <v>49</v>
      </c>
      <c r="H41" s="77">
        <v>4196307.32</v>
      </c>
      <c r="I41" s="77">
        <v>3745436.2</v>
      </c>
      <c r="J41" s="77">
        <v>450871.12</v>
      </c>
      <c r="K41" s="64">
        <f t="shared" si="6"/>
        <v>0.12037880127286646</v>
      </c>
      <c r="L41" s="77">
        <v>4300000</v>
      </c>
      <c r="M41" s="79"/>
      <c r="N41" s="75"/>
    </row>
    <row r="42" spans="1:14" ht="9" x14ac:dyDescent="0.15">
      <c r="A42" s="62" t="s">
        <v>68</v>
      </c>
      <c r="B42" s="77">
        <v>17451.169999999998</v>
      </c>
      <c r="C42" s="77" t="s">
        <v>100</v>
      </c>
      <c r="D42" s="77">
        <v>927.99</v>
      </c>
      <c r="E42" s="78">
        <v>18379.16</v>
      </c>
      <c r="G42" s="62" t="s">
        <v>68</v>
      </c>
      <c r="H42" s="77">
        <v>294203.83</v>
      </c>
      <c r="I42" s="77">
        <v>4648480.41</v>
      </c>
      <c r="J42" s="77">
        <v>-4354276.58</v>
      </c>
      <c r="K42" s="64">
        <f t="shared" si="6"/>
        <v>-0.93670967627031476</v>
      </c>
      <c r="L42" s="77">
        <v>3000000</v>
      </c>
      <c r="M42" s="79">
        <f t="shared" ref="M42" si="8">H42/L42</f>
        <v>9.8067943333333338E-2</v>
      </c>
      <c r="N42" s="75"/>
    </row>
    <row r="43" spans="1:14" ht="9" hidden="1" x14ac:dyDescent="0.15">
      <c r="A43" s="62" t="s">
        <v>54</v>
      </c>
      <c r="B43" s="77"/>
      <c r="C43" s="77"/>
      <c r="D43" s="77"/>
      <c r="E43" s="78"/>
      <c r="G43" s="62" t="s">
        <v>54</v>
      </c>
      <c r="H43" s="77"/>
      <c r="I43" s="77"/>
      <c r="J43" s="77"/>
      <c r="K43" s="64" t="str">
        <f t="shared" si="6"/>
        <v/>
      </c>
      <c r="L43" s="77"/>
      <c r="M43" s="79"/>
      <c r="N43" s="75"/>
    </row>
    <row r="44" spans="1:14" ht="5.0999999999999996" customHeight="1" x14ac:dyDescent="0.15">
      <c r="A44" s="76"/>
      <c r="B44" s="81"/>
      <c r="C44" s="81"/>
      <c r="D44" s="81"/>
      <c r="E44" s="80"/>
      <c r="G44" s="76"/>
      <c r="H44" s="81"/>
      <c r="I44" s="81"/>
      <c r="J44" s="81"/>
      <c r="K44" s="65"/>
      <c r="L44" s="81"/>
      <c r="M44" s="82"/>
      <c r="N44" s="75"/>
    </row>
    <row r="45" spans="1:14" ht="3" customHeight="1" x14ac:dyDescent="0.15">
      <c r="A45" s="62"/>
      <c r="B45" s="77"/>
      <c r="C45" s="77"/>
      <c r="D45" s="77"/>
      <c r="E45" s="78"/>
      <c r="G45" s="62"/>
      <c r="H45" s="77"/>
      <c r="I45" s="77"/>
      <c r="J45" s="77"/>
      <c r="K45" s="64"/>
      <c r="L45" s="77"/>
      <c r="M45" s="79"/>
      <c r="N45" s="75"/>
    </row>
    <row r="46" spans="1:14" s="11" customFormat="1" ht="9" x14ac:dyDescent="0.15">
      <c r="A46" s="69" t="s">
        <v>37</v>
      </c>
      <c r="B46" s="61">
        <v>106539796.95999999</v>
      </c>
      <c r="C46" s="61">
        <v>1156255.32</v>
      </c>
      <c r="D46" s="61">
        <v>566212.98</v>
      </c>
      <c r="E46" s="84">
        <v>105949754.62</v>
      </c>
      <c r="G46" s="69" t="s">
        <v>37</v>
      </c>
      <c r="H46" s="61">
        <v>1006216260.49</v>
      </c>
      <c r="I46" s="61">
        <v>868232043.37</v>
      </c>
      <c r="J46" s="61">
        <v>137984217.12</v>
      </c>
      <c r="K46" s="66">
        <f>IF(ISERROR((H46-I46)/ABS(I46)),"",(H46-I46)/ABS(I46))</f>
        <v>0.15892550634784341</v>
      </c>
      <c r="L46" s="61">
        <v>1198300000</v>
      </c>
      <c r="M46" s="85">
        <f t="shared" ref="M46" si="9">H46/L46</f>
        <v>0.83970312984227657</v>
      </c>
      <c r="N46" s="71"/>
    </row>
    <row r="47" spans="1:14" ht="3" customHeight="1" x14ac:dyDescent="0.15">
      <c r="A47" s="76"/>
      <c r="B47" s="81"/>
      <c r="C47" s="81"/>
      <c r="D47" s="81"/>
      <c r="E47" s="80"/>
      <c r="G47" s="76"/>
      <c r="H47" s="81"/>
      <c r="I47" s="81"/>
      <c r="J47" s="81"/>
      <c r="K47" s="65"/>
      <c r="L47" s="81"/>
      <c r="M47" s="82"/>
      <c r="N47" s="75"/>
    </row>
    <row r="48" spans="1:14" ht="5.0999999999999996" customHeight="1" x14ac:dyDescent="0.15">
      <c r="A48" s="62"/>
      <c r="B48" s="77"/>
      <c r="C48" s="77"/>
      <c r="D48" s="77"/>
      <c r="E48" s="78"/>
      <c r="G48" s="62"/>
      <c r="H48" s="77"/>
      <c r="I48" s="77"/>
      <c r="J48" s="77"/>
      <c r="K48" s="64"/>
      <c r="L48" s="77"/>
      <c r="M48" s="79"/>
      <c r="N48" s="75"/>
    </row>
    <row r="49" spans="1:14" ht="9" x14ac:dyDescent="0.15">
      <c r="A49" s="62" t="s">
        <v>84</v>
      </c>
      <c r="B49" s="77">
        <v>144905195.27000001</v>
      </c>
      <c r="C49" s="77">
        <v>45682201.270000003</v>
      </c>
      <c r="D49" s="77">
        <v>333327.34000000003</v>
      </c>
      <c r="E49" s="78">
        <v>99556321.340000004</v>
      </c>
      <c r="G49" s="62" t="s">
        <v>84</v>
      </c>
      <c r="H49" s="77">
        <v>553554520.91999996</v>
      </c>
      <c r="I49" s="77">
        <v>500150281.74000001</v>
      </c>
      <c r="J49" s="77">
        <v>53404239.18</v>
      </c>
      <c r="K49" s="64">
        <f t="shared" ref="K49:K68" si="10">IF(ISERROR((H49-I49)/ABS(I49)),"",(H49-I49)/ABS(I49))</f>
        <v>0.1067763852780589</v>
      </c>
      <c r="L49" s="77">
        <v>663529600</v>
      </c>
      <c r="M49" s="79">
        <f t="shared" ref="M49:M61" si="11">H49/L49</f>
        <v>0.83425746329930117</v>
      </c>
      <c r="N49" s="75"/>
    </row>
    <row r="50" spans="1:14" ht="9" x14ac:dyDescent="0.15">
      <c r="A50" s="62" t="s">
        <v>69</v>
      </c>
      <c r="B50" s="77">
        <v>1581116.25</v>
      </c>
      <c r="C50" s="77" t="s">
        <v>100</v>
      </c>
      <c r="D50" s="77">
        <v>741.38</v>
      </c>
      <c r="E50" s="78">
        <v>1581857.63</v>
      </c>
      <c r="G50" s="62" t="s">
        <v>69</v>
      </c>
      <c r="H50" s="77">
        <v>20525688.41</v>
      </c>
      <c r="I50" s="77">
        <v>20344317.890000001</v>
      </c>
      <c r="J50" s="77">
        <v>181370.52</v>
      </c>
      <c r="K50" s="64">
        <f t="shared" si="10"/>
        <v>8.9150455169180187E-3</v>
      </c>
      <c r="L50" s="77">
        <v>26700000</v>
      </c>
      <c r="M50" s="79">
        <f t="shared" si="11"/>
        <v>0.76875237490636705</v>
      </c>
      <c r="N50" s="75"/>
    </row>
    <row r="51" spans="1:14" ht="9" x14ac:dyDescent="0.15">
      <c r="A51" s="62" t="s">
        <v>50</v>
      </c>
      <c r="B51" s="77">
        <v>456035.07</v>
      </c>
      <c r="C51" s="77" t="s">
        <v>100</v>
      </c>
      <c r="D51" s="77">
        <v>35.61</v>
      </c>
      <c r="E51" s="78">
        <v>456070.68</v>
      </c>
      <c r="G51" s="62" t="s">
        <v>50</v>
      </c>
      <c r="H51" s="77">
        <v>6793042.2000000002</v>
      </c>
      <c r="I51" s="77">
        <v>5403545.8899999997</v>
      </c>
      <c r="J51" s="77">
        <v>1389496.31</v>
      </c>
      <c r="K51" s="64">
        <f t="shared" si="10"/>
        <v>0.25714527798708131</v>
      </c>
      <c r="L51" s="77">
        <v>6500000</v>
      </c>
      <c r="M51" s="79">
        <f t="shared" si="11"/>
        <v>1.0450834153846154</v>
      </c>
      <c r="N51" s="75"/>
    </row>
    <row r="52" spans="1:14" ht="9" x14ac:dyDescent="0.15">
      <c r="A52" s="62" t="s">
        <v>70</v>
      </c>
      <c r="B52" s="77">
        <v>392274.79</v>
      </c>
      <c r="C52" s="77" t="s">
        <v>100</v>
      </c>
      <c r="D52" s="77" t="s">
        <v>100</v>
      </c>
      <c r="E52" s="78">
        <v>392274.79</v>
      </c>
      <c r="G52" s="62" t="s">
        <v>70</v>
      </c>
      <c r="H52" s="77">
        <v>3135031.55</v>
      </c>
      <c r="I52" s="77">
        <v>3271980.67</v>
      </c>
      <c r="J52" s="77">
        <v>-136949.12</v>
      </c>
      <c r="K52" s="64">
        <f t="shared" si="10"/>
        <v>-4.1855112793193892E-2</v>
      </c>
      <c r="L52" s="77">
        <v>4300000</v>
      </c>
      <c r="M52" s="79">
        <f t="shared" si="11"/>
        <v>0.72907710465116271</v>
      </c>
      <c r="N52" s="75"/>
    </row>
    <row r="53" spans="1:14" ht="9" x14ac:dyDescent="0.15">
      <c r="A53" s="62" t="s">
        <v>71</v>
      </c>
      <c r="B53" s="77"/>
      <c r="C53" s="77"/>
      <c r="D53" s="77"/>
      <c r="E53" s="78"/>
      <c r="G53" s="62" t="s">
        <v>71</v>
      </c>
      <c r="H53" s="77"/>
      <c r="I53" s="77"/>
      <c r="J53" s="77"/>
      <c r="K53" s="64" t="str">
        <f t="shared" si="10"/>
        <v/>
      </c>
      <c r="L53" s="77"/>
      <c r="M53" s="79"/>
      <c r="N53" s="75"/>
    </row>
    <row r="54" spans="1:14" ht="9" x14ac:dyDescent="0.15">
      <c r="A54" s="62" t="s">
        <v>51</v>
      </c>
      <c r="B54" s="77">
        <v>52287.32</v>
      </c>
      <c r="C54" s="77" t="s">
        <v>100</v>
      </c>
      <c r="D54" s="77" t="s">
        <v>100</v>
      </c>
      <c r="E54" s="78">
        <v>52287.32</v>
      </c>
      <c r="G54" s="62" t="s">
        <v>51</v>
      </c>
      <c r="H54" s="77">
        <v>467469.5</v>
      </c>
      <c r="I54" s="77">
        <v>528666.87</v>
      </c>
      <c r="J54" s="77">
        <v>-61197.37</v>
      </c>
      <c r="K54" s="64">
        <f t="shared" si="10"/>
        <v>-0.11575790629740047</v>
      </c>
      <c r="L54" s="77">
        <v>636898</v>
      </c>
      <c r="M54" s="79">
        <f t="shared" si="11"/>
        <v>0.73397859625874162</v>
      </c>
      <c r="N54" s="75"/>
    </row>
    <row r="55" spans="1:14" ht="9" x14ac:dyDescent="0.15">
      <c r="A55" s="62" t="s">
        <v>52</v>
      </c>
      <c r="B55" s="77">
        <v>918.6</v>
      </c>
      <c r="C55" s="77" t="s">
        <v>100</v>
      </c>
      <c r="D55" s="77" t="s">
        <v>100</v>
      </c>
      <c r="E55" s="78">
        <v>918.6</v>
      </c>
      <c r="G55" s="62" t="s">
        <v>52</v>
      </c>
      <c r="H55" s="77">
        <v>22936.97</v>
      </c>
      <c r="I55" s="77">
        <v>18732.32</v>
      </c>
      <c r="J55" s="77">
        <v>4204.6499999999996</v>
      </c>
      <c r="K55" s="64">
        <f t="shared" si="10"/>
        <v>0.2244596504864321</v>
      </c>
      <c r="L55" s="77">
        <v>9502</v>
      </c>
      <c r="M55" s="79">
        <f t="shared" si="11"/>
        <v>2.4139097032203747</v>
      </c>
      <c r="N55" s="75"/>
    </row>
    <row r="56" spans="1:14" ht="9" x14ac:dyDescent="0.15">
      <c r="A56" s="62" t="s">
        <v>4</v>
      </c>
      <c r="B56" s="77"/>
      <c r="C56" s="77"/>
      <c r="D56" s="77"/>
      <c r="E56" s="78"/>
      <c r="G56" s="62" t="s">
        <v>4</v>
      </c>
      <c r="H56" s="77"/>
      <c r="I56" s="77"/>
      <c r="J56" s="77"/>
      <c r="K56" s="64" t="str">
        <f t="shared" si="10"/>
        <v/>
      </c>
      <c r="L56" s="77"/>
      <c r="M56" s="79"/>
      <c r="N56" s="75"/>
    </row>
    <row r="57" spans="1:14" ht="9" x14ac:dyDescent="0.15">
      <c r="A57" s="62" t="s">
        <v>61</v>
      </c>
      <c r="B57" s="77">
        <v>31860590.739999998</v>
      </c>
      <c r="C57" s="77">
        <v>94584.38</v>
      </c>
      <c r="D57" s="77" t="s">
        <v>100</v>
      </c>
      <c r="E57" s="78">
        <v>31766006.359999999</v>
      </c>
      <c r="G57" s="62" t="s">
        <v>61</v>
      </c>
      <c r="H57" s="77">
        <v>196139673.09</v>
      </c>
      <c r="I57" s="77">
        <v>184772459.28</v>
      </c>
      <c r="J57" s="77">
        <v>11367213.810000001</v>
      </c>
      <c r="K57" s="64">
        <f t="shared" si="10"/>
        <v>6.1520065567641682E-2</v>
      </c>
      <c r="L57" s="77">
        <v>254520000</v>
      </c>
      <c r="M57" s="79">
        <f t="shared" si="11"/>
        <v>0.77062577828854317</v>
      </c>
      <c r="N57" s="75"/>
    </row>
    <row r="58" spans="1:14" ht="9" x14ac:dyDescent="0.15">
      <c r="A58" s="62" t="s">
        <v>45</v>
      </c>
      <c r="B58" s="77" t="s">
        <v>100</v>
      </c>
      <c r="C58" s="77" t="s">
        <v>100</v>
      </c>
      <c r="D58" s="77" t="s">
        <v>100</v>
      </c>
      <c r="E58" s="78" t="s">
        <v>100</v>
      </c>
      <c r="G58" s="62" t="s">
        <v>45</v>
      </c>
      <c r="H58" s="77">
        <v>-5.91</v>
      </c>
      <c r="I58" s="77">
        <v>-1337.06</v>
      </c>
      <c r="J58" s="77">
        <v>1331.15</v>
      </c>
      <c r="K58" s="64">
        <f t="shared" si="10"/>
        <v>0.9955798543072113</v>
      </c>
      <c r="L58" s="77" t="s">
        <v>100</v>
      </c>
      <c r="M58" s="79"/>
      <c r="N58" s="75"/>
    </row>
    <row r="59" spans="1:14" ht="9" x14ac:dyDescent="0.15">
      <c r="A59" s="62" t="s">
        <v>53</v>
      </c>
      <c r="B59" s="77">
        <v>7510494.5599999996</v>
      </c>
      <c r="C59" s="77" t="s">
        <v>100</v>
      </c>
      <c r="D59" s="77" t="s">
        <v>100</v>
      </c>
      <c r="E59" s="78">
        <v>7510494.5599999996</v>
      </c>
      <c r="G59" s="62" t="s">
        <v>53</v>
      </c>
      <c r="H59" s="77">
        <v>42737774.299999997</v>
      </c>
      <c r="I59" s="77">
        <v>36443243.939999998</v>
      </c>
      <c r="J59" s="77">
        <v>6294530.3600000003</v>
      </c>
      <c r="K59" s="64">
        <f t="shared" si="10"/>
        <v>0.17272146163396671</v>
      </c>
      <c r="L59" s="77">
        <v>54944000</v>
      </c>
      <c r="M59" s="79">
        <f t="shared" si="11"/>
        <v>0.77784242683459515</v>
      </c>
      <c r="N59" s="75"/>
    </row>
    <row r="60" spans="1:14" ht="9" x14ac:dyDescent="0.15">
      <c r="A60" s="62" t="s">
        <v>5</v>
      </c>
      <c r="B60" s="77">
        <v>80691.37</v>
      </c>
      <c r="C60" s="77">
        <v>114777.82</v>
      </c>
      <c r="D60" s="77" t="s">
        <v>100</v>
      </c>
      <c r="E60" s="78">
        <v>-34086.449999999997</v>
      </c>
      <c r="G60" s="62" t="s">
        <v>5</v>
      </c>
      <c r="H60" s="77">
        <v>398273.12</v>
      </c>
      <c r="I60" s="77">
        <v>278293.31</v>
      </c>
      <c r="J60" s="77">
        <v>119979.81</v>
      </c>
      <c r="K60" s="64">
        <f t="shared" si="10"/>
        <v>0.43112718016829077</v>
      </c>
      <c r="L60" s="77">
        <v>323200</v>
      </c>
      <c r="M60" s="79">
        <f t="shared" si="11"/>
        <v>1.2322806930693069</v>
      </c>
      <c r="N60" s="75"/>
    </row>
    <row r="61" spans="1:14" ht="9" x14ac:dyDescent="0.15">
      <c r="A61" s="62" t="s">
        <v>42</v>
      </c>
      <c r="B61" s="77">
        <v>577929.15</v>
      </c>
      <c r="C61" s="77" t="s">
        <v>100</v>
      </c>
      <c r="D61" s="77" t="s">
        <v>100</v>
      </c>
      <c r="E61" s="78">
        <v>577929.15</v>
      </c>
      <c r="G61" s="62" t="s">
        <v>42</v>
      </c>
      <c r="H61" s="77">
        <v>2015713.91</v>
      </c>
      <c r="I61" s="77">
        <v>8122702.5300000003</v>
      </c>
      <c r="J61" s="77">
        <v>-6106988.6200000001</v>
      </c>
      <c r="K61" s="64">
        <f t="shared" si="10"/>
        <v>-0.75184196361306366</v>
      </c>
      <c r="L61" s="77">
        <v>7918400</v>
      </c>
      <c r="M61" s="79">
        <f t="shared" si="11"/>
        <v>0.25456075848656295</v>
      </c>
      <c r="N61" s="75"/>
    </row>
    <row r="62" spans="1:14" ht="9" x14ac:dyDescent="0.15">
      <c r="A62" s="62" t="s">
        <v>72</v>
      </c>
      <c r="B62" s="77"/>
      <c r="C62" s="77"/>
      <c r="D62" s="77"/>
      <c r="E62" s="78"/>
      <c r="G62" s="62" t="s">
        <v>72</v>
      </c>
      <c r="H62" s="77"/>
      <c r="I62" s="77"/>
      <c r="J62" s="77"/>
      <c r="K62" s="64" t="str">
        <f>IF(ISERROR((H62-I62)/ABS(I62)),"",(H62-I62)/ABS(I62))</f>
        <v/>
      </c>
      <c r="L62" s="77"/>
      <c r="M62" s="79"/>
      <c r="N62" s="75"/>
    </row>
    <row r="63" spans="1:14" ht="9" x14ac:dyDescent="0.15">
      <c r="A63" s="62" t="s">
        <v>73</v>
      </c>
      <c r="B63" s="77">
        <v>941488.2</v>
      </c>
      <c r="C63" s="77" t="s">
        <v>100</v>
      </c>
      <c r="D63" s="77" t="s">
        <v>100</v>
      </c>
      <c r="E63" s="78">
        <v>941488.2</v>
      </c>
      <c r="G63" s="62" t="s">
        <v>73</v>
      </c>
      <c r="H63" s="77">
        <v>12780301.619999999</v>
      </c>
      <c r="I63" s="77">
        <v>10907324.34</v>
      </c>
      <c r="J63" s="77">
        <v>1872977.28</v>
      </c>
      <c r="K63" s="64">
        <f>IF(ISERROR((H63-I63)/ABS(I63)),"",(H63-I63)/ABS(I63))</f>
        <v>0.17171739114159315</v>
      </c>
      <c r="L63" s="77">
        <v>15300000</v>
      </c>
      <c r="M63" s="79">
        <f>H63/L63</f>
        <v>0.835313831372549</v>
      </c>
      <c r="N63" s="75"/>
    </row>
    <row r="64" spans="1:14" ht="9" x14ac:dyDescent="0.15">
      <c r="A64" s="62" t="s">
        <v>74</v>
      </c>
      <c r="B64" s="77">
        <v>134447.73000000001</v>
      </c>
      <c r="C64" s="77" t="s">
        <v>100</v>
      </c>
      <c r="D64" s="77" t="s">
        <v>100</v>
      </c>
      <c r="E64" s="78">
        <v>134447.73000000001</v>
      </c>
      <c r="G64" s="62" t="s">
        <v>74</v>
      </c>
      <c r="H64" s="77">
        <v>984876.42</v>
      </c>
      <c r="I64" s="77">
        <v>1201158.8899999999</v>
      </c>
      <c r="J64" s="77">
        <v>-216282.47</v>
      </c>
      <c r="K64" s="64">
        <f>IF(ISERROR((H64-I64)/ABS(I64)),"",(H64-I64)/ABS(I64))</f>
        <v>-0.18006149877473734</v>
      </c>
      <c r="L64" s="77">
        <v>1400000</v>
      </c>
      <c r="M64" s="79">
        <f>H64/L64</f>
        <v>0.70348315714285714</v>
      </c>
      <c r="N64" s="75"/>
    </row>
    <row r="65" spans="1:14" ht="9" x14ac:dyDescent="0.15">
      <c r="A65" s="62" t="s">
        <v>75</v>
      </c>
      <c r="B65" s="77">
        <v>94865.4</v>
      </c>
      <c r="C65" s="77">
        <v>47471.58</v>
      </c>
      <c r="D65" s="77" t="s">
        <v>100</v>
      </c>
      <c r="E65" s="78">
        <v>47393.82</v>
      </c>
      <c r="G65" s="62" t="s">
        <v>75</v>
      </c>
      <c r="H65" s="77">
        <v>220753.93</v>
      </c>
      <c r="I65" s="77">
        <v>146581.96</v>
      </c>
      <c r="J65" s="77">
        <v>74171.97</v>
      </c>
      <c r="K65" s="64">
        <f>IF(ISERROR((H65-I65)/ABS(I65)),"",(H65-I65)/ABS(I65))</f>
        <v>0.50601022117592098</v>
      </c>
      <c r="L65" s="77">
        <v>170000</v>
      </c>
      <c r="M65" s="79">
        <f>H65/L65</f>
        <v>1.2985525294117646</v>
      </c>
      <c r="N65" s="75"/>
    </row>
    <row r="66" spans="1:14" ht="9" x14ac:dyDescent="0.15">
      <c r="A66" s="62" t="s">
        <v>93</v>
      </c>
      <c r="B66" s="77" t="s">
        <v>100</v>
      </c>
      <c r="C66" s="77" t="s">
        <v>100</v>
      </c>
      <c r="D66" s="77" t="s">
        <v>100</v>
      </c>
      <c r="E66" s="78" t="s">
        <v>100</v>
      </c>
      <c r="G66" s="62" t="s">
        <v>93</v>
      </c>
      <c r="H66" s="77" t="s">
        <v>100</v>
      </c>
      <c r="I66" s="77" t="s">
        <v>100</v>
      </c>
      <c r="J66" s="77" t="s">
        <v>100</v>
      </c>
      <c r="K66" s="64" t="str">
        <f t="shared" ref="K66:K67" si="12">IF(ISERROR((H66-I66)/ABS(I66)),"",(H66-I66)/ABS(I66))</f>
        <v/>
      </c>
      <c r="L66" s="77">
        <v>25856000</v>
      </c>
      <c r="M66" s="79"/>
      <c r="N66" s="75"/>
    </row>
    <row r="67" spans="1:14" ht="9" x14ac:dyDescent="0.15">
      <c r="A67" s="62" t="s">
        <v>125</v>
      </c>
      <c r="B67" s="77">
        <v>379009.25</v>
      </c>
      <c r="C67" s="77" t="s">
        <v>100</v>
      </c>
      <c r="D67" s="77" t="s">
        <v>100</v>
      </c>
      <c r="E67" s="78">
        <v>379009.25</v>
      </c>
      <c r="G67" s="62" t="s">
        <v>125</v>
      </c>
      <c r="H67" s="77">
        <v>754971.56</v>
      </c>
      <c r="I67" s="77" t="s">
        <v>100</v>
      </c>
      <c r="J67" s="77">
        <v>754971.56</v>
      </c>
      <c r="K67" s="64" t="str">
        <f t="shared" si="12"/>
        <v/>
      </c>
      <c r="L67" s="77">
        <v>2300000</v>
      </c>
      <c r="M67" s="79"/>
      <c r="N67" s="75"/>
    </row>
    <row r="68" spans="1:14" ht="9" x14ac:dyDescent="0.15">
      <c r="A68" s="62" t="s">
        <v>54</v>
      </c>
      <c r="B68" s="77" t="s">
        <v>100</v>
      </c>
      <c r="C68" s="77" t="s">
        <v>100</v>
      </c>
      <c r="D68" s="77" t="s">
        <v>100</v>
      </c>
      <c r="E68" s="78" t="s">
        <v>100</v>
      </c>
      <c r="G68" s="62" t="s">
        <v>54</v>
      </c>
      <c r="H68" s="77">
        <v>-437.73</v>
      </c>
      <c r="I68" s="77">
        <v>-13253.58</v>
      </c>
      <c r="J68" s="77">
        <v>12815.85</v>
      </c>
      <c r="K68" s="64">
        <f t="shared" si="10"/>
        <v>0.96697269718823142</v>
      </c>
      <c r="L68" s="77" t="s">
        <v>100</v>
      </c>
      <c r="M68" s="79"/>
      <c r="N68" s="75"/>
    </row>
    <row r="69" spans="1:14" ht="5.0999999999999996" customHeight="1" x14ac:dyDescent="0.15">
      <c r="A69" s="76"/>
      <c r="B69" s="81"/>
      <c r="C69" s="81"/>
      <c r="D69" s="81"/>
      <c r="E69" s="80"/>
      <c r="G69" s="76"/>
      <c r="H69" s="81"/>
      <c r="I69" s="81"/>
      <c r="J69" s="81"/>
      <c r="K69" s="65"/>
      <c r="L69" s="81"/>
      <c r="M69" s="82"/>
      <c r="N69" s="75"/>
    </row>
    <row r="70" spans="1:14" ht="3" customHeight="1" x14ac:dyDescent="0.15">
      <c r="A70" s="62"/>
      <c r="B70" s="77"/>
      <c r="C70" s="77"/>
      <c r="D70" s="77"/>
      <c r="E70" s="78"/>
      <c r="G70" s="62"/>
      <c r="H70" s="77"/>
      <c r="I70" s="77"/>
      <c r="J70" s="77"/>
      <c r="K70" s="64"/>
      <c r="L70" s="77"/>
      <c r="M70" s="79"/>
      <c r="N70" s="75"/>
    </row>
    <row r="71" spans="1:14" s="11" customFormat="1" ht="9" x14ac:dyDescent="0.15">
      <c r="A71" s="69" t="s">
        <v>10</v>
      </c>
      <c r="B71" s="61">
        <v>188967343.69999999</v>
      </c>
      <c r="C71" s="61">
        <v>45939035.049999997</v>
      </c>
      <c r="D71" s="61">
        <v>334104.33</v>
      </c>
      <c r="E71" s="84">
        <v>143362412.97999999</v>
      </c>
      <c r="G71" s="69" t="s">
        <v>10</v>
      </c>
      <c r="H71" s="61">
        <v>840530583.86000001</v>
      </c>
      <c r="I71" s="61">
        <v>771574698.99000001</v>
      </c>
      <c r="J71" s="61">
        <v>68955884.870000005</v>
      </c>
      <c r="K71" s="66">
        <f>IF(ISERROR((H71-I71)/ABS(I71)),"",(H71-I71)/ABS(I71))</f>
        <v>8.9370329224460102E-2</v>
      </c>
      <c r="L71" s="61">
        <v>1064407600</v>
      </c>
      <c r="M71" s="85">
        <f t="shared" ref="M71" si="13">H71/L71</f>
        <v>0.78966984439043841</v>
      </c>
      <c r="N71" s="71"/>
    </row>
    <row r="72" spans="1:14" ht="3" customHeight="1" x14ac:dyDescent="0.15">
      <c r="A72" s="76"/>
      <c r="B72" s="81"/>
      <c r="C72" s="81"/>
      <c r="D72" s="81"/>
      <c r="E72" s="80"/>
      <c r="G72" s="76"/>
      <c r="H72" s="81"/>
      <c r="I72" s="81"/>
      <c r="J72" s="81"/>
      <c r="K72" s="65"/>
      <c r="L72" s="81"/>
      <c r="M72" s="82"/>
      <c r="N72" s="75"/>
    </row>
    <row r="73" spans="1:14" ht="5.0999999999999996" customHeight="1" x14ac:dyDescent="0.15">
      <c r="A73" s="62"/>
      <c r="B73" s="77"/>
      <c r="C73" s="77"/>
      <c r="D73" s="77"/>
      <c r="E73" s="78"/>
      <c r="G73" s="62"/>
      <c r="H73" s="77"/>
      <c r="I73" s="77"/>
      <c r="J73" s="77"/>
      <c r="K73" s="64"/>
      <c r="L73" s="77"/>
      <c r="M73" s="79"/>
      <c r="N73" s="75"/>
    </row>
    <row r="74" spans="1:14" ht="9" x14ac:dyDescent="0.15">
      <c r="A74" s="62" t="s">
        <v>6</v>
      </c>
      <c r="B74" s="77" t="s">
        <v>100</v>
      </c>
      <c r="C74" s="77" t="s">
        <v>100</v>
      </c>
      <c r="D74" s="77" t="s">
        <v>100</v>
      </c>
      <c r="E74" s="78" t="s">
        <v>100</v>
      </c>
      <c r="G74" s="62" t="s">
        <v>6</v>
      </c>
      <c r="H74" s="77">
        <v>417270.97</v>
      </c>
      <c r="I74" s="77">
        <v>190478.83</v>
      </c>
      <c r="J74" s="77">
        <v>226792.14</v>
      </c>
      <c r="K74" s="64">
        <f t="shared" ref="K74:K76" si="14">IF(ISERROR((H74-I74)/ABS(I74)),"",(H74-I74)/ABS(I74))</f>
        <v>1.1906422356752191</v>
      </c>
      <c r="L74" s="77">
        <v>360000</v>
      </c>
      <c r="M74" s="79">
        <f t="shared" ref="M74:M76" si="15">H74/L74</f>
        <v>1.1590860277777777</v>
      </c>
      <c r="N74" s="75"/>
    </row>
    <row r="75" spans="1:14" ht="9" x14ac:dyDescent="0.15">
      <c r="A75" s="62" t="s">
        <v>76</v>
      </c>
      <c r="B75" s="77">
        <v>16234.56</v>
      </c>
      <c r="C75" s="77" t="s">
        <v>100</v>
      </c>
      <c r="D75" s="77" t="s">
        <v>100</v>
      </c>
      <c r="E75" s="78">
        <v>16234.56</v>
      </c>
      <c r="G75" s="62" t="s">
        <v>76</v>
      </c>
      <c r="H75" s="77">
        <v>3444705.8</v>
      </c>
      <c r="I75" s="77">
        <v>2199072.73</v>
      </c>
      <c r="J75" s="77">
        <v>1245633.07</v>
      </c>
      <c r="K75" s="64">
        <f t="shared" si="14"/>
        <v>0.56643559487911976</v>
      </c>
      <c r="L75" s="77">
        <v>4320000</v>
      </c>
      <c r="M75" s="79">
        <f t="shared" si="15"/>
        <v>0.79738560185185181</v>
      </c>
      <c r="N75" s="75"/>
    </row>
    <row r="76" spans="1:14" ht="9" x14ac:dyDescent="0.15">
      <c r="A76" s="62" t="s">
        <v>55</v>
      </c>
      <c r="B76" s="77">
        <v>45238.25</v>
      </c>
      <c r="C76" s="77" t="s">
        <v>100</v>
      </c>
      <c r="D76" s="77" t="s">
        <v>100</v>
      </c>
      <c r="E76" s="78">
        <v>45238.25</v>
      </c>
      <c r="G76" s="62" t="s">
        <v>55</v>
      </c>
      <c r="H76" s="77">
        <v>517750.57</v>
      </c>
      <c r="I76" s="77">
        <v>262074.3</v>
      </c>
      <c r="J76" s="77">
        <v>255676.27</v>
      </c>
      <c r="K76" s="64">
        <f t="shared" si="14"/>
        <v>0.97558696140750933</v>
      </c>
      <c r="L76" s="77">
        <v>320000</v>
      </c>
      <c r="M76" s="79">
        <f t="shared" si="15"/>
        <v>1.6179705312500001</v>
      </c>
      <c r="N76" s="75"/>
    </row>
    <row r="77" spans="1:14" ht="5.0999999999999996" customHeight="1" x14ac:dyDescent="0.15">
      <c r="A77" s="76"/>
      <c r="B77" s="81"/>
      <c r="C77" s="81"/>
      <c r="D77" s="81"/>
      <c r="E77" s="80"/>
      <c r="G77" s="76"/>
      <c r="H77" s="81"/>
      <c r="I77" s="81"/>
      <c r="J77" s="81"/>
      <c r="K77" s="65"/>
      <c r="L77" s="81"/>
      <c r="M77" s="82"/>
      <c r="N77" s="75"/>
    </row>
    <row r="78" spans="1:14" ht="3" customHeight="1" x14ac:dyDescent="0.15">
      <c r="A78" s="62"/>
      <c r="B78" s="77"/>
      <c r="C78" s="77"/>
      <c r="D78" s="77"/>
      <c r="E78" s="78"/>
      <c r="G78" s="62"/>
      <c r="H78" s="77"/>
      <c r="I78" s="77"/>
      <c r="J78" s="77"/>
      <c r="K78" s="64"/>
      <c r="L78" s="77"/>
      <c r="M78" s="79"/>
      <c r="N78" s="75"/>
    </row>
    <row r="79" spans="1:14" s="11" customFormat="1" ht="9" x14ac:dyDescent="0.15">
      <c r="A79" s="69" t="s">
        <v>77</v>
      </c>
      <c r="B79" s="61">
        <v>61472.81</v>
      </c>
      <c r="C79" s="61" t="s">
        <v>100</v>
      </c>
      <c r="D79" s="61" t="s">
        <v>100</v>
      </c>
      <c r="E79" s="84">
        <v>61472.81</v>
      </c>
      <c r="G79" s="69" t="s">
        <v>77</v>
      </c>
      <c r="H79" s="61">
        <v>4379727.34</v>
      </c>
      <c r="I79" s="61">
        <v>2651625.86</v>
      </c>
      <c r="J79" s="61">
        <v>1728101.48</v>
      </c>
      <c r="K79" s="66">
        <f>IF(ISERROR((H79-I79)/ABS(I79)),"",(H79-I79)/ABS(I79))</f>
        <v>0.65171391864461603</v>
      </c>
      <c r="L79" s="61">
        <v>5000000</v>
      </c>
      <c r="M79" s="85">
        <f t="shared" ref="M79" si="16">H79/L79</f>
        <v>0.87594546799999995</v>
      </c>
      <c r="N79" s="71"/>
    </row>
    <row r="80" spans="1:14" ht="3" customHeight="1" x14ac:dyDescent="0.15">
      <c r="A80" s="76"/>
      <c r="B80" s="81"/>
      <c r="C80" s="81"/>
      <c r="D80" s="81"/>
      <c r="E80" s="80"/>
      <c r="G80" s="76"/>
      <c r="H80" s="81"/>
      <c r="I80" s="81"/>
      <c r="J80" s="81"/>
      <c r="K80" s="65"/>
      <c r="L80" s="81"/>
      <c r="M80" s="82"/>
      <c r="N80" s="75"/>
    </row>
    <row r="81" spans="1:14" ht="5.0999999999999996" customHeight="1" x14ac:dyDescent="0.15">
      <c r="A81" s="62"/>
      <c r="B81" s="77"/>
      <c r="C81" s="77"/>
      <c r="D81" s="77"/>
      <c r="E81" s="78"/>
      <c r="G81" s="62"/>
      <c r="H81" s="77"/>
      <c r="I81" s="77"/>
      <c r="J81" s="77"/>
      <c r="K81" s="64"/>
      <c r="L81" s="77"/>
      <c r="M81" s="79"/>
      <c r="N81" s="75"/>
    </row>
    <row r="82" spans="1:14" ht="9" x14ac:dyDescent="0.15">
      <c r="A82" s="62" t="s">
        <v>7</v>
      </c>
      <c r="B82" s="77">
        <v>105837.27</v>
      </c>
      <c r="C82" s="77">
        <v>26.85</v>
      </c>
      <c r="D82" s="77" t="s">
        <v>100</v>
      </c>
      <c r="E82" s="78">
        <v>105810.42</v>
      </c>
      <c r="G82" s="62" t="s">
        <v>7</v>
      </c>
      <c r="H82" s="77">
        <v>1550579.38</v>
      </c>
      <c r="I82" s="77">
        <v>1054527.47</v>
      </c>
      <c r="J82" s="77">
        <v>496051.91</v>
      </c>
      <c r="K82" s="64">
        <f t="shared" ref="K82:K84" si="17">IF(ISERROR((H82-I82)/ABS(I82)),"",(H82-I82)/ABS(I82))</f>
        <v>0.47040207496918018</v>
      </c>
      <c r="L82" s="77">
        <v>1600000</v>
      </c>
      <c r="M82" s="79">
        <f t="shared" ref="M82:M84" si="18">H82/L82</f>
        <v>0.96911211249999996</v>
      </c>
      <c r="N82" s="75"/>
    </row>
    <row r="83" spans="1:14" ht="9" x14ac:dyDescent="0.15">
      <c r="A83" s="62" t="s">
        <v>56</v>
      </c>
      <c r="B83" s="77">
        <v>137433.49</v>
      </c>
      <c r="C83" s="77">
        <v>17.079999999999998</v>
      </c>
      <c r="D83" s="77">
        <v>1568.02</v>
      </c>
      <c r="E83" s="78">
        <v>138984.43</v>
      </c>
      <c r="G83" s="62" t="s">
        <v>56</v>
      </c>
      <c r="H83" s="77">
        <v>1806168.29</v>
      </c>
      <c r="I83" s="77">
        <v>1168826.5900000001</v>
      </c>
      <c r="J83" s="77">
        <v>637341.69999999995</v>
      </c>
      <c r="K83" s="64">
        <f t="shared" si="17"/>
        <v>0.54528336833952407</v>
      </c>
      <c r="L83" s="77">
        <v>1700000</v>
      </c>
      <c r="M83" s="79">
        <f t="shared" si="18"/>
        <v>1.0624519352941177</v>
      </c>
      <c r="N83" s="75"/>
    </row>
    <row r="84" spans="1:14" ht="9" x14ac:dyDescent="0.15">
      <c r="A84" s="62" t="s">
        <v>57</v>
      </c>
      <c r="B84" s="77">
        <v>43978.2</v>
      </c>
      <c r="C84" s="77" t="s">
        <v>100</v>
      </c>
      <c r="D84" s="77">
        <v>24170.87</v>
      </c>
      <c r="E84" s="78">
        <v>68149.070000000007</v>
      </c>
      <c r="G84" s="62" t="s">
        <v>57</v>
      </c>
      <c r="H84" s="77">
        <v>1335384.3799999999</v>
      </c>
      <c r="I84" s="77">
        <v>640973.82999999996</v>
      </c>
      <c r="J84" s="77">
        <v>694410.55</v>
      </c>
      <c r="K84" s="64">
        <f t="shared" si="17"/>
        <v>1.0833680214370063</v>
      </c>
      <c r="L84" s="77">
        <v>1000000</v>
      </c>
      <c r="M84" s="79">
        <f t="shared" si="18"/>
        <v>1.3353843799999998</v>
      </c>
      <c r="N84" s="75"/>
    </row>
    <row r="85" spans="1:14" ht="5.0999999999999996" customHeight="1" x14ac:dyDescent="0.15">
      <c r="A85" s="76"/>
      <c r="B85" s="81"/>
      <c r="C85" s="81"/>
      <c r="D85" s="81"/>
      <c r="E85" s="80"/>
      <c r="G85" s="76"/>
      <c r="H85" s="81"/>
      <c r="I85" s="81"/>
      <c r="J85" s="81"/>
      <c r="K85" s="65"/>
      <c r="L85" s="81"/>
      <c r="M85" s="82"/>
      <c r="N85" s="75"/>
    </row>
    <row r="86" spans="1:14" ht="3" customHeight="1" x14ac:dyDescent="0.15">
      <c r="A86" s="62"/>
      <c r="B86" s="77"/>
      <c r="C86" s="77"/>
      <c r="D86" s="77"/>
      <c r="E86" s="78"/>
      <c r="G86" s="62"/>
      <c r="H86" s="77"/>
      <c r="I86" s="77"/>
      <c r="J86" s="77"/>
      <c r="K86" s="64"/>
      <c r="L86" s="77"/>
      <c r="M86" s="79"/>
      <c r="N86" s="75"/>
    </row>
    <row r="87" spans="1:14" s="11" customFormat="1" ht="9" x14ac:dyDescent="0.15">
      <c r="A87" s="69" t="s">
        <v>78</v>
      </c>
      <c r="B87" s="61">
        <v>348721.77</v>
      </c>
      <c r="C87" s="61">
        <v>43.93</v>
      </c>
      <c r="D87" s="61">
        <v>25738.89</v>
      </c>
      <c r="E87" s="84">
        <v>374416.73</v>
      </c>
      <c r="G87" s="69" t="s">
        <v>78</v>
      </c>
      <c r="H87" s="61">
        <v>9071859.3900000006</v>
      </c>
      <c r="I87" s="61">
        <v>5515953.75</v>
      </c>
      <c r="J87" s="61">
        <v>3555905.64</v>
      </c>
      <c r="K87" s="66">
        <f>IF(ISERROR((H87-I87)/ABS(I87)),"",(H87-I87)/ABS(I87))</f>
        <v>0.64465834942869138</v>
      </c>
      <c r="L87" s="61">
        <v>9300000</v>
      </c>
      <c r="M87" s="85">
        <f t="shared" ref="M87" si="19">H87/L87</f>
        <v>0.97546875161290325</v>
      </c>
      <c r="N87" s="71"/>
    </row>
    <row r="88" spans="1:14" ht="3" customHeight="1" x14ac:dyDescent="0.15">
      <c r="A88" s="76"/>
      <c r="B88" s="81"/>
      <c r="C88" s="81"/>
      <c r="D88" s="81"/>
      <c r="E88" s="80"/>
      <c r="G88" s="76"/>
      <c r="H88" s="81"/>
      <c r="I88" s="81"/>
      <c r="J88" s="81"/>
      <c r="K88" s="65"/>
      <c r="L88" s="81"/>
      <c r="M88" s="82"/>
      <c r="N88" s="75"/>
    </row>
    <row r="89" spans="1:14" ht="9.9499999999999993" customHeight="1" x14ac:dyDescent="0.15">
      <c r="A89" s="76"/>
      <c r="B89" s="81"/>
      <c r="C89" s="81"/>
      <c r="D89" s="81"/>
      <c r="E89" s="80"/>
      <c r="G89" s="76"/>
      <c r="H89" s="81"/>
      <c r="I89" s="81"/>
      <c r="J89" s="81"/>
      <c r="K89" s="65"/>
      <c r="L89" s="81"/>
      <c r="M89" s="82"/>
      <c r="N89" s="75"/>
    </row>
    <row r="90" spans="1:14" ht="3" customHeight="1" x14ac:dyDescent="0.15">
      <c r="A90" s="62"/>
      <c r="B90" s="77"/>
      <c r="C90" s="77"/>
      <c r="D90" s="77"/>
      <c r="E90" s="78"/>
      <c r="G90" s="62"/>
      <c r="H90" s="77"/>
      <c r="I90" s="77"/>
      <c r="J90" s="77"/>
      <c r="K90" s="64"/>
      <c r="L90" s="77"/>
      <c r="M90" s="79"/>
      <c r="N90" s="75"/>
    </row>
    <row r="91" spans="1:14" s="11" customFormat="1" ht="9" x14ac:dyDescent="0.15">
      <c r="A91" s="69" t="s">
        <v>79</v>
      </c>
      <c r="B91" s="61">
        <v>295855862.43000001</v>
      </c>
      <c r="C91" s="61">
        <v>47095334.299999997</v>
      </c>
      <c r="D91" s="61">
        <v>926056.2</v>
      </c>
      <c r="E91" s="84">
        <v>249686584.33000001</v>
      </c>
      <c r="G91" s="69" t="s">
        <v>79</v>
      </c>
      <c r="H91" s="61">
        <v>1855818703.74</v>
      </c>
      <c r="I91" s="61">
        <v>1645322696.1099999</v>
      </c>
      <c r="J91" s="61">
        <v>210496007.63</v>
      </c>
      <c r="K91" s="66">
        <f>IF(ISERROR((H91-I91)/ABS(I91)),"",(H91-I91)/ABS(I91))</f>
        <v>0.12793600193303792</v>
      </c>
      <c r="L91" s="61">
        <v>2272007600</v>
      </c>
      <c r="M91" s="85">
        <f t="shared" ref="M91" si="20">H91/L91</f>
        <v>0.81681888024494287</v>
      </c>
      <c r="N91" s="71"/>
    </row>
    <row r="92" spans="1:14" ht="3" customHeight="1" x14ac:dyDescent="0.15">
      <c r="A92" s="76"/>
      <c r="B92" s="81"/>
      <c r="C92" s="81"/>
      <c r="D92" s="81"/>
      <c r="E92" s="80"/>
      <c r="G92" s="76"/>
      <c r="H92" s="81"/>
      <c r="I92" s="81"/>
      <c r="J92" s="81"/>
      <c r="K92" s="65"/>
      <c r="L92" s="81"/>
      <c r="M92" s="82"/>
      <c r="N92" s="75"/>
    </row>
    <row r="93" spans="1:14" ht="5.0999999999999996" customHeight="1" x14ac:dyDescent="0.15">
      <c r="A93" s="62"/>
      <c r="B93" s="77"/>
      <c r="C93" s="77"/>
      <c r="D93" s="77"/>
      <c r="E93" s="78"/>
      <c r="G93" s="62"/>
      <c r="H93" s="77"/>
      <c r="I93" s="77"/>
      <c r="J93" s="77"/>
      <c r="K93" s="64"/>
      <c r="L93" s="77"/>
      <c r="M93" s="79"/>
      <c r="N93" s="75"/>
    </row>
    <row r="94" spans="1:14" ht="9" customHeight="1" x14ac:dyDescent="0.15">
      <c r="A94" s="62" t="s">
        <v>58</v>
      </c>
      <c r="B94" s="77"/>
      <c r="C94" s="77"/>
      <c r="D94" s="77"/>
      <c r="E94" s="78"/>
      <c r="G94" s="62" t="s">
        <v>58</v>
      </c>
      <c r="H94" s="77"/>
      <c r="I94" s="77"/>
      <c r="J94" s="77"/>
      <c r="K94" s="64"/>
      <c r="L94" s="77"/>
      <c r="M94" s="79"/>
      <c r="N94" s="75"/>
    </row>
    <row r="95" spans="1:14" ht="9" x14ac:dyDescent="0.15">
      <c r="A95" s="62" t="s">
        <v>60</v>
      </c>
      <c r="B95" s="77">
        <v>80869114.5</v>
      </c>
      <c r="C95" s="77" t="s">
        <v>100</v>
      </c>
      <c r="D95" s="77" t="s">
        <v>100</v>
      </c>
      <c r="E95" s="78">
        <v>80869114.5</v>
      </c>
      <c r="G95" s="62" t="s">
        <v>60</v>
      </c>
      <c r="H95" s="77">
        <v>228681517.06999999</v>
      </c>
      <c r="I95" s="77">
        <v>160416687.50999999</v>
      </c>
      <c r="J95" s="77">
        <v>68264829.560000002</v>
      </c>
      <c r="K95" s="64">
        <f t="shared" ref="K95:K96" si="21">IF(ISERROR((H95-I95)/ABS(I95)),"",(H95-I95)/ABS(I95))</f>
        <v>0.42554693417257189</v>
      </c>
      <c r="L95" s="77">
        <v>219776000</v>
      </c>
      <c r="M95" s="79">
        <f t="shared" ref="M95:M96" si="22">H95/L95</f>
        <v>1.0405208806694088</v>
      </c>
      <c r="N95" s="75"/>
    </row>
    <row r="96" spans="1:14" ht="9" x14ac:dyDescent="0.15">
      <c r="A96" s="62" t="s">
        <v>59</v>
      </c>
      <c r="B96" s="77">
        <v>33748608.700000003</v>
      </c>
      <c r="C96" s="77" t="s">
        <v>100</v>
      </c>
      <c r="D96" s="77" t="s">
        <v>100</v>
      </c>
      <c r="E96" s="78">
        <v>33748608.700000003</v>
      </c>
      <c r="G96" s="62" t="s">
        <v>59</v>
      </c>
      <c r="H96" s="77">
        <v>93201998.709999993</v>
      </c>
      <c r="I96" s="77">
        <v>87804923.019999996</v>
      </c>
      <c r="J96" s="77">
        <v>5397075.6900000004</v>
      </c>
      <c r="K96" s="64">
        <f t="shared" si="21"/>
        <v>6.1466663876815479E-2</v>
      </c>
      <c r="L96" s="77">
        <v>119584000</v>
      </c>
      <c r="M96" s="79">
        <f t="shared" si="22"/>
        <v>0.77938519124632055</v>
      </c>
      <c r="N96" s="75"/>
    </row>
    <row r="97" spans="1:14" ht="5.0999999999999996" customHeight="1" x14ac:dyDescent="0.15">
      <c r="A97" s="76"/>
      <c r="B97" s="81"/>
      <c r="C97" s="81"/>
      <c r="D97" s="81"/>
      <c r="E97" s="80"/>
      <c r="G97" s="76"/>
      <c r="H97" s="81"/>
      <c r="I97" s="81"/>
      <c r="J97" s="81"/>
      <c r="K97" s="65"/>
      <c r="L97" s="81"/>
      <c r="M97" s="82"/>
      <c r="N97" s="75"/>
    </row>
    <row r="98" spans="1:14" ht="3" customHeight="1" x14ac:dyDescent="0.15">
      <c r="A98" s="76"/>
      <c r="B98" s="77"/>
      <c r="C98" s="77"/>
      <c r="D98" s="77"/>
      <c r="E98" s="78"/>
      <c r="G98" s="76"/>
      <c r="H98" s="77"/>
      <c r="I98" s="77"/>
      <c r="J98" s="77"/>
      <c r="K98" s="64"/>
      <c r="L98" s="77"/>
      <c r="M98" s="79"/>
      <c r="N98" s="75"/>
    </row>
    <row r="99" spans="1:14" s="11" customFormat="1" ht="9" x14ac:dyDescent="0.15">
      <c r="A99" s="69" t="s">
        <v>43</v>
      </c>
      <c r="B99" s="61">
        <v>114617723.2</v>
      </c>
      <c r="C99" s="61" t="s">
        <v>100</v>
      </c>
      <c r="D99" s="61" t="s">
        <v>100</v>
      </c>
      <c r="E99" s="84">
        <v>114617723.2</v>
      </c>
      <c r="G99" s="69" t="s">
        <v>43</v>
      </c>
      <c r="H99" s="61">
        <v>321883515.77999997</v>
      </c>
      <c r="I99" s="61">
        <v>248221610.53</v>
      </c>
      <c r="J99" s="61">
        <v>73661905.25</v>
      </c>
      <c r="K99" s="66">
        <f>IF(ISERROR((H99-I99)/ABS(I99)),"",(H99-I99)/ABS(I99))</f>
        <v>0.29675863069584429</v>
      </c>
      <c r="L99" s="61">
        <v>339360000</v>
      </c>
      <c r="M99" s="85">
        <f t="shared" ref="M99" si="23">H99/L99</f>
        <v>0.9485016377298443</v>
      </c>
      <c r="N99" s="71"/>
    </row>
    <row r="100" spans="1:14" ht="3" customHeight="1" x14ac:dyDescent="0.15">
      <c r="A100" s="76"/>
      <c r="B100" s="81"/>
      <c r="C100" s="81"/>
      <c r="D100" s="81"/>
      <c r="E100" s="80"/>
      <c r="G100" s="76"/>
      <c r="H100" s="81"/>
      <c r="I100" s="81"/>
      <c r="J100" s="81"/>
      <c r="K100" s="65"/>
      <c r="L100" s="81"/>
      <c r="M100" s="82"/>
      <c r="N100" s="75"/>
    </row>
    <row r="101" spans="1:14" ht="5.0999999999999996" customHeight="1" x14ac:dyDescent="0.15">
      <c r="A101" s="62"/>
      <c r="B101" s="77"/>
      <c r="C101" s="77"/>
      <c r="D101" s="77"/>
      <c r="E101" s="78"/>
      <c r="G101" s="62"/>
      <c r="H101" s="77"/>
      <c r="I101" s="77"/>
      <c r="J101" s="77"/>
      <c r="K101" s="64"/>
      <c r="L101" s="77"/>
      <c r="M101" s="79"/>
      <c r="N101" s="75"/>
    </row>
    <row r="102" spans="1:14" ht="9" customHeight="1" x14ac:dyDescent="0.15">
      <c r="A102" s="62" t="s">
        <v>38</v>
      </c>
      <c r="B102" s="77"/>
      <c r="C102" s="77"/>
      <c r="D102" s="77"/>
      <c r="E102" s="78"/>
      <c r="G102" s="62" t="s">
        <v>38</v>
      </c>
      <c r="H102" s="77"/>
      <c r="I102" s="77"/>
      <c r="J102" s="77"/>
      <c r="K102" s="64"/>
      <c r="L102" s="77"/>
      <c r="M102" s="79"/>
      <c r="N102" s="75"/>
    </row>
    <row r="103" spans="1:14" ht="9" customHeight="1" x14ac:dyDescent="0.15">
      <c r="A103" s="62" t="s">
        <v>80</v>
      </c>
      <c r="B103" s="77"/>
      <c r="C103" s="77"/>
      <c r="D103" s="77"/>
      <c r="E103" s="78"/>
      <c r="G103" s="62" t="s">
        <v>80</v>
      </c>
      <c r="H103" s="77"/>
      <c r="I103" s="77"/>
      <c r="J103" s="77"/>
      <c r="K103" s="64"/>
      <c r="L103" s="77"/>
      <c r="M103" s="79"/>
      <c r="N103" s="75"/>
    </row>
    <row r="104" spans="1:14" ht="9" x14ac:dyDescent="0.15">
      <c r="A104" s="62" t="s">
        <v>41</v>
      </c>
      <c r="B104" s="77">
        <v>11786.6</v>
      </c>
      <c r="C104" s="77" t="s">
        <v>100</v>
      </c>
      <c r="D104" s="77" t="s">
        <v>100</v>
      </c>
      <c r="E104" s="78">
        <v>11786.6</v>
      </c>
      <c r="G104" s="62" t="s">
        <v>41</v>
      </c>
      <c r="H104" s="77">
        <v>33106.400000000001</v>
      </c>
      <c r="I104" s="77">
        <v>14373.13</v>
      </c>
      <c r="J104" s="77">
        <v>18733.27</v>
      </c>
      <c r="K104" s="64">
        <f t="shared" ref="K104:K105" si="24">IF(ISERROR((H104-I104)/ABS(I104)),"",(H104-I104)/ABS(I104))</f>
        <v>1.3033535492965</v>
      </c>
      <c r="L104" s="77">
        <v>30704</v>
      </c>
      <c r="M104" s="79">
        <f t="shared" ref="M104:M105" si="25">H104/L104</f>
        <v>1.0782438770192808</v>
      </c>
      <c r="N104" s="75"/>
    </row>
    <row r="105" spans="1:14" ht="9" x14ac:dyDescent="0.15">
      <c r="A105" s="62" t="s">
        <v>87</v>
      </c>
      <c r="B105" s="77">
        <v>497726.38</v>
      </c>
      <c r="C105" s="77" t="s">
        <v>100</v>
      </c>
      <c r="D105" s="77" t="s">
        <v>100</v>
      </c>
      <c r="E105" s="78">
        <v>497726.38</v>
      </c>
      <c r="G105" s="62" t="s">
        <v>87</v>
      </c>
      <c r="H105" s="77">
        <v>6735481.0999999996</v>
      </c>
      <c r="I105" s="77">
        <v>6834033.1699999999</v>
      </c>
      <c r="J105" s="77">
        <v>-98552.07</v>
      </c>
      <c r="K105" s="64">
        <f t="shared" si="24"/>
        <v>-1.4420777240681771E-2</v>
      </c>
      <c r="L105" s="77">
        <v>7433600</v>
      </c>
      <c r="M105" s="79">
        <f t="shared" si="25"/>
        <v>0.90608602830391727</v>
      </c>
      <c r="N105" s="75"/>
    </row>
    <row r="106" spans="1:14" ht="9" x14ac:dyDescent="0.15">
      <c r="A106" s="62" t="s">
        <v>4</v>
      </c>
      <c r="B106" s="77"/>
      <c r="C106" s="77"/>
      <c r="D106" s="77"/>
      <c r="E106" s="78"/>
      <c r="G106" s="62" t="s">
        <v>4</v>
      </c>
      <c r="H106" s="77"/>
      <c r="I106" s="77"/>
      <c r="J106" s="77"/>
      <c r="K106" s="64"/>
      <c r="L106" s="77"/>
      <c r="M106" s="79"/>
      <c r="N106" s="75"/>
    </row>
    <row r="107" spans="1:14" ht="9" x14ac:dyDescent="0.15">
      <c r="A107" s="62" t="s">
        <v>85</v>
      </c>
      <c r="B107" s="77" t="s">
        <v>100</v>
      </c>
      <c r="C107" s="77">
        <v>296.02</v>
      </c>
      <c r="D107" s="77" t="s">
        <v>100</v>
      </c>
      <c r="E107" s="78">
        <v>-296.02</v>
      </c>
      <c r="G107" s="62" t="s">
        <v>85</v>
      </c>
      <c r="H107" s="77">
        <v>17405.57</v>
      </c>
      <c r="I107" s="77">
        <v>23269.5</v>
      </c>
      <c r="J107" s="77">
        <v>-5863.93</v>
      </c>
      <c r="K107" s="64">
        <f t="shared" ref="K107:K109" si="26">IF(ISERROR((H107-I107)/ABS(I107)),"",(H107-I107)/ABS(I107))</f>
        <v>-0.25200068759535016</v>
      </c>
      <c r="L107" s="77">
        <v>3232</v>
      </c>
      <c r="M107" s="79">
        <f t="shared" ref="M107:M108" si="27">H107/L107</f>
        <v>5.3853867574257421</v>
      </c>
      <c r="N107" s="75"/>
    </row>
    <row r="108" spans="1:14" ht="9" x14ac:dyDescent="0.15">
      <c r="A108" s="87" t="s">
        <v>89</v>
      </c>
      <c r="B108" s="77" t="s">
        <v>100</v>
      </c>
      <c r="C108" s="77">
        <v>9130293.9399999995</v>
      </c>
      <c r="D108" s="77" t="s">
        <v>100</v>
      </c>
      <c r="E108" s="78">
        <v>-9130293.9399999995</v>
      </c>
      <c r="G108" s="87" t="s">
        <v>89</v>
      </c>
      <c r="H108" s="77">
        <v>-86672448.159999996</v>
      </c>
      <c r="I108" s="77">
        <v>-67256219.150000006</v>
      </c>
      <c r="J108" s="77">
        <v>-19416229.010000002</v>
      </c>
      <c r="K108" s="64">
        <f t="shared" si="26"/>
        <v>-0.28869046246409452</v>
      </c>
      <c r="L108" s="77">
        <v>-80315200</v>
      </c>
      <c r="M108" s="79">
        <f t="shared" si="27"/>
        <v>1.0791537362790604</v>
      </c>
      <c r="N108" s="75"/>
    </row>
    <row r="109" spans="1:14" ht="9" x14ac:dyDescent="0.15">
      <c r="A109" s="62" t="s">
        <v>86</v>
      </c>
      <c r="B109" s="77" t="s">
        <v>100</v>
      </c>
      <c r="C109" s="77" t="s">
        <v>100</v>
      </c>
      <c r="D109" s="77" t="s">
        <v>100</v>
      </c>
      <c r="E109" s="78" t="s">
        <v>100</v>
      </c>
      <c r="G109" s="62" t="s">
        <v>86</v>
      </c>
      <c r="H109" s="77">
        <v>5.91</v>
      </c>
      <c r="I109" s="77">
        <v>1089.96</v>
      </c>
      <c r="J109" s="77">
        <v>-1084.05</v>
      </c>
      <c r="K109" s="64">
        <f t="shared" si="26"/>
        <v>-0.99457778267092367</v>
      </c>
      <c r="L109" s="77" t="s">
        <v>100</v>
      </c>
      <c r="M109" s="79"/>
      <c r="N109" s="75"/>
    </row>
    <row r="110" spans="1:14" ht="9" x14ac:dyDescent="0.15">
      <c r="A110" s="62" t="s">
        <v>53</v>
      </c>
      <c r="B110" s="77"/>
      <c r="C110" s="77"/>
      <c r="D110" s="77"/>
      <c r="E110" s="78"/>
      <c r="G110" s="62" t="s">
        <v>53</v>
      </c>
      <c r="H110" s="61"/>
      <c r="I110" s="77"/>
      <c r="J110" s="77"/>
      <c r="K110" s="64"/>
      <c r="L110" s="77"/>
      <c r="M110" s="79"/>
      <c r="N110" s="75"/>
    </row>
    <row r="111" spans="1:14" ht="9" x14ac:dyDescent="0.15">
      <c r="A111" s="62" t="s">
        <v>87</v>
      </c>
      <c r="B111" s="77">
        <v>1795669.13</v>
      </c>
      <c r="C111" s="77" t="s">
        <v>100</v>
      </c>
      <c r="D111" s="77" t="s">
        <v>100</v>
      </c>
      <c r="E111" s="78">
        <v>1795669.13</v>
      </c>
      <c r="G111" s="62" t="s">
        <v>87</v>
      </c>
      <c r="H111" s="77">
        <v>4867072.1900000004</v>
      </c>
      <c r="I111" s="77">
        <v>3396485.17</v>
      </c>
      <c r="J111" s="77">
        <v>1470587.02</v>
      </c>
      <c r="K111" s="64">
        <f>IF(ISERROR((H111-I111)/ABS(I111)),"",(H111-I111)/ABS(I111))</f>
        <v>0.43297319034076648</v>
      </c>
      <c r="L111" s="77">
        <v>5009600</v>
      </c>
      <c r="M111" s="79">
        <f t="shared" ref="M111:M114" si="28">H111/L111</f>
        <v>0.97154906379750883</v>
      </c>
      <c r="N111" s="75"/>
    </row>
    <row r="112" spans="1:14" ht="9" x14ac:dyDescent="0.15">
      <c r="A112" s="62" t="s">
        <v>5</v>
      </c>
      <c r="B112" s="77"/>
      <c r="C112" s="77"/>
      <c r="D112" s="77"/>
      <c r="E112" s="78"/>
      <c r="G112" s="62" t="s">
        <v>5</v>
      </c>
      <c r="H112" s="77"/>
      <c r="I112" s="77"/>
      <c r="J112" s="77"/>
      <c r="K112" s="64"/>
      <c r="L112" s="77"/>
      <c r="M112" s="79"/>
      <c r="N112" s="75"/>
    </row>
    <row r="113" spans="1:14" ht="9" x14ac:dyDescent="0.15">
      <c r="A113" s="62" t="s">
        <v>85</v>
      </c>
      <c r="B113" s="77">
        <v>5379.46</v>
      </c>
      <c r="C113" s="77" t="s">
        <v>100</v>
      </c>
      <c r="D113" s="77" t="s">
        <v>100</v>
      </c>
      <c r="E113" s="78">
        <v>5379.46</v>
      </c>
      <c r="G113" s="62" t="s">
        <v>85</v>
      </c>
      <c r="H113" s="77">
        <v>16925.28</v>
      </c>
      <c r="I113" s="77">
        <v>13333.9</v>
      </c>
      <c r="J113" s="77">
        <v>3591.38</v>
      </c>
      <c r="K113" s="64">
        <f t="shared" ref="K113:K114" si="29">IF(ISERROR((H113-I113)/ABS(I113)),"",(H113-I113)/ABS(I113))</f>
        <v>0.26934205296274905</v>
      </c>
      <c r="L113" s="77">
        <v>42016</v>
      </c>
      <c r="M113" s="79">
        <f t="shared" si="28"/>
        <v>0.40282939832444781</v>
      </c>
      <c r="N113" s="75"/>
    </row>
    <row r="114" spans="1:14" ht="9" x14ac:dyDescent="0.15">
      <c r="A114" s="62" t="s">
        <v>87</v>
      </c>
      <c r="B114" s="77">
        <v>348778.67</v>
      </c>
      <c r="C114" s="77" t="s">
        <v>100</v>
      </c>
      <c r="D114" s="77" t="s">
        <v>100</v>
      </c>
      <c r="E114" s="78">
        <v>348778.67</v>
      </c>
      <c r="G114" s="62" t="s">
        <v>87</v>
      </c>
      <c r="H114" s="77">
        <v>3352261.36</v>
      </c>
      <c r="I114" s="77">
        <v>3057641.98</v>
      </c>
      <c r="J114" s="77">
        <v>294619.38</v>
      </c>
      <c r="K114" s="64">
        <f t="shared" si="29"/>
        <v>9.6355093868772654E-2</v>
      </c>
      <c r="L114" s="77">
        <v>3490560</v>
      </c>
      <c r="M114" s="79">
        <f t="shared" si="28"/>
        <v>0.96037924000733399</v>
      </c>
      <c r="N114" s="75"/>
    </row>
    <row r="115" spans="1:14" ht="5.0999999999999996" customHeight="1" x14ac:dyDescent="0.15">
      <c r="A115" s="76"/>
      <c r="B115" s="81"/>
      <c r="C115" s="81"/>
      <c r="D115" s="81"/>
      <c r="E115" s="80"/>
      <c r="G115" s="76"/>
      <c r="H115" s="81"/>
      <c r="I115" s="81"/>
      <c r="J115" s="81"/>
      <c r="K115" s="65"/>
      <c r="L115" s="81"/>
      <c r="M115" s="82"/>
      <c r="N115" s="75"/>
    </row>
    <row r="116" spans="1:14" ht="3" customHeight="1" x14ac:dyDescent="0.15">
      <c r="A116" s="62"/>
      <c r="B116" s="77"/>
      <c r="C116" s="77"/>
      <c r="D116" s="77"/>
      <c r="E116" s="78"/>
      <c r="G116" s="62"/>
      <c r="H116" s="77"/>
      <c r="I116" s="77"/>
      <c r="J116" s="77"/>
      <c r="K116" s="64"/>
      <c r="L116" s="77"/>
      <c r="M116" s="79"/>
      <c r="N116" s="75"/>
    </row>
    <row r="117" spans="1:14" s="11" customFormat="1" ht="9" x14ac:dyDescent="0.15">
      <c r="A117" s="69" t="s">
        <v>44</v>
      </c>
      <c r="B117" s="61">
        <v>2659340.2400000002</v>
      </c>
      <c r="C117" s="61">
        <v>9130589.9600000009</v>
      </c>
      <c r="D117" s="61" t="s">
        <v>100</v>
      </c>
      <c r="E117" s="84">
        <v>-6471249.7199999997</v>
      </c>
      <c r="G117" s="69" t="s">
        <v>44</v>
      </c>
      <c r="H117" s="61">
        <v>-71650190.349999994</v>
      </c>
      <c r="I117" s="61">
        <v>-53915992.340000004</v>
      </c>
      <c r="J117" s="61">
        <v>-17734198.010000002</v>
      </c>
      <c r="K117" s="66">
        <f>IF(ISERROR((H117-I117)/ABS(I117)),"",(H117-I117)/ABS(I117))</f>
        <v>-0.32892277857312252</v>
      </c>
      <c r="L117" s="61">
        <v>-64305488</v>
      </c>
      <c r="M117" s="85">
        <f t="shared" ref="M117" si="30">H117/L117</f>
        <v>1.1142157936815593</v>
      </c>
      <c r="N117" s="71"/>
    </row>
    <row r="118" spans="1:14" ht="3" customHeight="1" x14ac:dyDescent="0.15">
      <c r="A118" s="76"/>
      <c r="B118" s="81"/>
      <c r="C118" s="81"/>
      <c r="D118" s="81"/>
      <c r="E118" s="80"/>
      <c r="G118" s="76"/>
      <c r="H118" s="81"/>
      <c r="I118" s="81"/>
      <c r="J118" s="81"/>
      <c r="K118" s="65"/>
      <c r="L118" s="81"/>
      <c r="M118" s="82"/>
      <c r="N118" s="75"/>
    </row>
    <row r="119" spans="1:14" ht="8.1" customHeight="1" x14ac:dyDescent="0.15">
      <c r="A119" s="76"/>
      <c r="B119" s="81"/>
      <c r="C119" s="81"/>
      <c r="D119" s="81"/>
      <c r="E119" s="80"/>
      <c r="G119" s="76"/>
      <c r="H119" s="81"/>
      <c r="I119" s="81"/>
      <c r="J119" s="81"/>
      <c r="K119" s="65"/>
      <c r="L119" s="81"/>
      <c r="M119" s="82"/>
      <c r="N119" s="75"/>
    </row>
    <row r="120" spans="1:14" ht="3" customHeight="1" x14ac:dyDescent="0.15">
      <c r="A120" s="62"/>
      <c r="B120" s="77"/>
      <c r="C120" s="77"/>
      <c r="D120" s="77"/>
      <c r="E120" s="78"/>
      <c r="G120" s="62"/>
      <c r="H120" s="77"/>
      <c r="I120" s="77"/>
      <c r="J120" s="77"/>
      <c r="K120" s="64"/>
      <c r="L120" s="77"/>
      <c r="M120" s="79"/>
      <c r="N120" s="75"/>
    </row>
    <row r="121" spans="1:14" s="11" customFormat="1" ht="9" x14ac:dyDescent="0.15">
      <c r="A121" s="69" t="s">
        <v>81</v>
      </c>
      <c r="B121" s="61">
        <v>117277063.44</v>
      </c>
      <c r="C121" s="61">
        <v>9130589.9600000009</v>
      </c>
      <c r="D121" s="61" t="s">
        <v>100</v>
      </c>
      <c r="E121" s="84">
        <v>108146473.48</v>
      </c>
      <c r="G121" s="69" t="s">
        <v>81</v>
      </c>
      <c r="H121" s="61">
        <v>250233325.43000001</v>
      </c>
      <c r="I121" s="61">
        <v>194305618.19</v>
      </c>
      <c r="J121" s="61">
        <v>55927707.240000002</v>
      </c>
      <c r="K121" s="66">
        <f>IF(ISERROR((H121-I121)/ABS(I121)),"",(H121-I121)/ABS(I121))</f>
        <v>0.28783371145404352</v>
      </c>
      <c r="L121" s="61">
        <v>275054512</v>
      </c>
      <c r="M121" s="85">
        <f t="shared" ref="M121" si="31">H121/L121</f>
        <v>0.90975902780318696</v>
      </c>
      <c r="N121" s="71"/>
    </row>
    <row r="122" spans="1:14" ht="3" customHeight="1" x14ac:dyDescent="0.15">
      <c r="A122" s="76"/>
      <c r="B122" s="81"/>
      <c r="C122" s="81"/>
      <c r="D122" s="81"/>
      <c r="E122" s="80"/>
      <c r="G122" s="76"/>
      <c r="H122" s="81"/>
      <c r="I122" s="81"/>
      <c r="J122" s="81"/>
      <c r="K122" s="65"/>
      <c r="L122" s="81"/>
      <c r="M122" s="82"/>
      <c r="N122" s="75"/>
    </row>
    <row r="123" spans="1:14" ht="8.1" customHeight="1" x14ac:dyDescent="0.15">
      <c r="A123" s="74"/>
      <c r="B123" s="81"/>
      <c r="C123" s="81"/>
      <c r="D123" s="81"/>
      <c r="E123" s="80"/>
      <c r="G123" s="73"/>
      <c r="H123" s="81"/>
      <c r="I123" s="81"/>
      <c r="J123" s="81"/>
      <c r="K123" s="65"/>
      <c r="L123" s="81"/>
      <c r="M123" s="82"/>
      <c r="N123" s="75"/>
    </row>
    <row r="124" spans="1:14" ht="3" customHeight="1" x14ac:dyDescent="0.15">
      <c r="A124" s="62"/>
      <c r="B124" s="77"/>
      <c r="C124" s="77"/>
      <c r="D124" s="77"/>
      <c r="E124" s="78"/>
      <c r="G124" s="62"/>
      <c r="H124" s="77"/>
      <c r="I124" s="77"/>
      <c r="J124" s="77"/>
      <c r="K124" s="67"/>
      <c r="L124" s="77"/>
      <c r="M124" s="79"/>
      <c r="N124" s="75"/>
    </row>
    <row r="125" spans="1:14" s="11" customFormat="1" ht="9" x14ac:dyDescent="0.15">
      <c r="A125" s="69" t="s">
        <v>9</v>
      </c>
      <c r="B125" s="61">
        <v>413132925.87</v>
      </c>
      <c r="C125" s="61">
        <v>56225924.259999998</v>
      </c>
      <c r="D125" s="61">
        <v>926056.2</v>
      </c>
      <c r="E125" s="84">
        <v>357833057.81</v>
      </c>
      <c r="G125" s="69" t="s">
        <v>9</v>
      </c>
      <c r="H125" s="61">
        <v>2106052029.1700001</v>
      </c>
      <c r="I125" s="61">
        <v>1839628314.3</v>
      </c>
      <c r="J125" s="61">
        <v>266423714.87</v>
      </c>
      <c r="K125" s="66">
        <f>IF(ISERROR((H125-I125)/ABS(I125)),"",(H125-I125)/ABS(I125))</f>
        <v>0.14482475226055513</v>
      </c>
      <c r="L125" s="61">
        <v>2547062112</v>
      </c>
      <c r="M125" s="85">
        <f t="shared" ref="M125" si="32">H125/L125</f>
        <v>0.82685538732947872</v>
      </c>
      <c r="N125" s="71"/>
    </row>
    <row r="126" spans="1:14" ht="3" customHeight="1" x14ac:dyDescent="0.15">
      <c r="A126" s="73"/>
      <c r="B126" s="81"/>
      <c r="C126" s="81"/>
      <c r="D126" s="81"/>
      <c r="E126" s="80"/>
      <c r="G126" s="73"/>
      <c r="H126" s="81"/>
      <c r="I126" s="81"/>
      <c r="J126" s="81"/>
      <c r="K126" s="68"/>
      <c r="L126" s="81"/>
      <c r="M126" s="89"/>
      <c r="N126" s="75"/>
    </row>
    <row r="127" spans="1:14" ht="6" customHeight="1" x14ac:dyDescent="0.15">
      <c r="A127" s="75"/>
      <c r="B127" s="90"/>
      <c r="C127" s="90"/>
      <c r="D127" s="90"/>
      <c r="E127" s="90"/>
      <c r="G127" s="75"/>
      <c r="H127" s="90"/>
      <c r="I127" s="90"/>
      <c r="J127" s="90"/>
      <c r="K127" s="75"/>
      <c r="L127" s="90"/>
      <c r="M127" s="75"/>
      <c r="N127" s="75"/>
    </row>
    <row r="128" spans="1:14" ht="9" customHeight="1" x14ac:dyDescent="0.15">
      <c r="A128" s="57" t="s">
        <v>82</v>
      </c>
      <c r="B128" s="58">
        <v>1033634.25</v>
      </c>
      <c r="C128" s="33"/>
      <c r="D128" s="90"/>
      <c r="E128" s="91"/>
      <c r="G128" s="57" t="s">
        <v>82</v>
      </c>
      <c r="H128" s="58">
        <v>2762419.46</v>
      </c>
      <c r="I128" s="33"/>
      <c r="J128" s="90"/>
      <c r="K128" s="75"/>
      <c r="L128" s="90"/>
      <c r="M128" s="75"/>
      <c r="N128" s="75"/>
    </row>
    <row r="129" spans="1:13" ht="9.75" customHeight="1" x14ac:dyDescent="0.15">
      <c r="A129" s="100" t="s">
        <v>152</v>
      </c>
      <c r="B129" s="100"/>
      <c r="C129" s="100"/>
      <c r="D129" s="100"/>
      <c r="E129" s="100"/>
      <c r="F129" s="6"/>
      <c r="G129" s="100"/>
      <c r="H129" s="100"/>
      <c r="I129" s="100"/>
      <c r="J129" s="100"/>
      <c r="K129" s="100"/>
      <c r="L129" s="100"/>
      <c r="M129" s="100"/>
    </row>
    <row r="130" spans="1:13" ht="8.1" customHeight="1" x14ac:dyDescent="0.15">
      <c r="A130" s="45"/>
      <c r="B130" s="45"/>
      <c r="C130" s="45"/>
      <c r="D130" s="45"/>
      <c r="E130" s="45"/>
      <c r="F130" s="6"/>
      <c r="G130" s="45"/>
      <c r="H130" s="45"/>
      <c r="I130" s="45"/>
      <c r="J130" s="45"/>
      <c r="K130" s="45"/>
      <c r="L130" s="45"/>
      <c r="M130" s="45"/>
    </row>
    <row r="131" spans="1:13" ht="8.25" customHeight="1" x14ac:dyDescent="0.15">
      <c r="A131" s="92" t="s">
        <v>39</v>
      </c>
      <c r="B131" s="42"/>
      <c r="C131" s="93" t="s">
        <v>40</v>
      </c>
      <c r="D131" s="44"/>
      <c r="E131" s="42"/>
      <c r="G131" s="100"/>
      <c r="H131" s="100"/>
      <c r="I131" s="100"/>
      <c r="J131" s="100"/>
      <c r="K131" s="100"/>
      <c r="L131" s="100"/>
      <c r="M131" s="100"/>
    </row>
    <row r="132" spans="1:13" ht="9" customHeight="1" x14ac:dyDescent="0.15">
      <c r="A132" s="92" t="s">
        <v>15</v>
      </c>
      <c r="C132" s="94" t="s">
        <v>92</v>
      </c>
      <c r="D132" s="13"/>
      <c r="E132" s="13"/>
      <c r="G132" s="100" t="str">
        <f>+A129</f>
        <v>Vitoria-Gasteizen, 2022ko AZAROAREN 9an / Vitoria-Gasteiz, 9 de NOVIEMBRE DE 2022</v>
      </c>
      <c r="H132" s="100"/>
      <c r="I132" s="100"/>
      <c r="J132" s="100"/>
      <c r="K132" s="100"/>
      <c r="L132" s="100"/>
      <c r="M132" s="100"/>
    </row>
    <row r="133" spans="1:13" ht="9" customHeight="1" x14ac:dyDescent="0.15">
      <c r="A133" s="92"/>
      <c r="C133" s="94"/>
      <c r="D133" s="13"/>
      <c r="E133" s="13"/>
      <c r="G133" s="92"/>
      <c r="H133" s="13"/>
      <c r="I133" s="13"/>
      <c r="J133" s="94"/>
      <c r="L133" s="13"/>
    </row>
    <row r="134" spans="1:13" ht="9" customHeight="1" x14ac:dyDescent="0.15">
      <c r="A134" s="92"/>
      <c r="C134" s="94"/>
      <c r="D134" s="13"/>
      <c r="E134" s="13"/>
      <c r="G134" s="92"/>
      <c r="H134" s="13"/>
      <c r="I134" s="13"/>
      <c r="J134" s="94"/>
      <c r="L134" s="13"/>
    </row>
    <row r="135" spans="1:13" ht="11.25" customHeight="1" x14ac:dyDescent="0.15">
      <c r="B135" s="13"/>
      <c r="C135" s="43"/>
      <c r="D135" s="13"/>
      <c r="E135" s="13"/>
      <c r="H135" s="13"/>
      <c r="I135" s="13"/>
      <c r="J135" s="13"/>
      <c r="L135" s="13"/>
    </row>
    <row r="136" spans="1:13" ht="12.75" x14ac:dyDescent="0.2">
      <c r="A136"/>
      <c r="B136" s="14"/>
      <c r="C136" s="14"/>
      <c r="D136" s="90"/>
      <c r="E136" s="14"/>
      <c r="H136" s="13"/>
      <c r="I136" s="13"/>
      <c r="J136" s="13"/>
      <c r="L136" s="13"/>
    </row>
    <row r="137" spans="1:13" ht="12.75" x14ac:dyDescent="0.2">
      <c r="A137"/>
      <c r="B137"/>
      <c r="C137"/>
      <c r="D137"/>
      <c r="E137"/>
      <c r="G137" s="6"/>
      <c r="H137" s="6"/>
      <c r="I137" s="6"/>
      <c r="J137" s="6"/>
      <c r="K137" s="6"/>
      <c r="L137" s="6"/>
      <c r="M137" s="6"/>
    </row>
    <row r="138" spans="1:13" ht="12.75" x14ac:dyDescent="0.2">
      <c r="A138"/>
      <c r="B138"/>
      <c r="C138"/>
      <c r="D138"/>
      <c r="E138"/>
      <c r="G138" s="6"/>
      <c r="H138" s="6"/>
      <c r="I138" s="6"/>
      <c r="K138" s="6"/>
      <c r="L138" s="6"/>
      <c r="M138" s="6"/>
    </row>
    <row r="139" spans="1:13" ht="12.75" x14ac:dyDescent="0.2">
      <c r="A139"/>
      <c r="B139"/>
      <c r="C139"/>
      <c r="D139"/>
      <c r="E139"/>
    </row>
    <row r="140" spans="1:13" ht="12.75" x14ac:dyDescent="0.2">
      <c r="A140"/>
      <c r="B140"/>
      <c r="C140"/>
      <c r="D140"/>
      <c r="E140"/>
    </row>
    <row r="164" spans="13:13" ht="9" x14ac:dyDescent="0.15">
      <c r="M164" s="95"/>
    </row>
  </sheetData>
  <mergeCells count="4">
    <mergeCell ref="A129:E129"/>
    <mergeCell ref="G129:M129"/>
    <mergeCell ref="G131:M131"/>
    <mergeCell ref="G132:M132"/>
  </mergeCells>
  <printOptions horizontalCentered="1" gridLinesSet="0"/>
  <pageMargins left="0" right="0" top="0" bottom="0" header="0" footer="3.937007874015748E-2"/>
  <pageSetup paperSize="9" scale="82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0241" r:id="rId4">
          <objectPr defaultSize="0" autoPict="0" r:id="rId5">
            <anchor moveWithCells="1" sizeWithCells="1">
              <from>
                <xdr:col>4</xdr:col>
                <xdr:colOff>66675</xdr:colOff>
                <xdr:row>126</xdr:row>
                <xdr:rowOff>57150</xdr:rowOff>
              </from>
              <to>
                <xdr:col>4</xdr:col>
                <xdr:colOff>466725</xdr:colOff>
                <xdr:row>134</xdr:row>
                <xdr:rowOff>66675</xdr:rowOff>
              </to>
            </anchor>
          </objectPr>
        </oleObject>
      </mc:Choice>
      <mc:Fallback>
        <oleObject progId="Word.Picture.8" shapeId="10241" r:id="rId4"/>
      </mc:Fallback>
    </mc:AlternateContent>
    <mc:AlternateContent xmlns:mc="http://schemas.openxmlformats.org/markup-compatibility/2006">
      <mc:Choice Requires="x14">
        <oleObject progId="Word.Picture.8" shapeId="10242" r:id="rId6">
          <objectPr defaultSize="0" autoPict="0" r:id="rId5">
            <anchor moveWithCells="1" sizeWithCells="1">
              <from>
                <xdr:col>11</xdr:col>
                <xdr:colOff>685800</xdr:colOff>
                <xdr:row>127</xdr:row>
                <xdr:rowOff>9525</xdr:rowOff>
              </from>
              <to>
                <xdr:col>12</xdr:col>
                <xdr:colOff>371475</xdr:colOff>
                <xdr:row>134</xdr:row>
                <xdr:rowOff>95250</xdr:rowOff>
              </to>
            </anchor>
          </objectPr>
        </oleObject>
      </mc:Choice>
      <mc:Fallback>
        <oleObject progId="Word.Picture.8" shapeId="10242" r:id="rId6"/>
      </mc:Fallback>
    </mc:AlternateContent>
    <mc:AlternateContent xmlns:mc="http://schemas.openxmlformats.org/markup-compatibility/2006">
      <mc:Choice Requires="x14">
        <oleObject progId="Word.Picture.8" shapeId="10243" r:id="rId7">
          <objectPr defaultSize="0" autoPict="0" r:id="rId8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1171575</xdr:colOff>
                <xdr:row>7</xdr:row>
                <xdr:rowOff>19050</xdr:rowOff>
              </to>
            </anchor>
          </objectPr>
        </oleObject>
      </mc:Choice>
      <mc:Fallback>
        <oleObject progId="Word.Picture.8" shapeId="10243" r:id="rId7"/>
      </mc:Fallback>
    </mc:AlternateContent>
    <mc:AlternateContent xmlns:mc="http://schemas.openxmlformats.org/markup-compatibility/2006">
      <mc:Choice Requires="x14">
        <oleObject progId="Word.Picture.8" shapeId="10244" r:id="rId9">
          <objectPr defaultSize="0" autoPict="0" r:id="rId8">
            <anchor moveWithCells="1" sizeWithCells="1">
              <from>
                <xdr:col>6</xdr:col>
                <xdr:colOff>0</xdr:colOff>
                <xdr:row>0</xdr:row>
                <xdr:rowOff>0</xdr:rowOff>
              </from>
              <to>
                <xdr:col>6</xdr:col>
                <xdr:colOff>1171575</xdr:colOff>
                <xdr:row>7</xdr:row>
                <xdr:rowOff>19050</xdr:rowOff>
              </to>
            </anchor>
          </objectPr>
        </oleObject>
      </mc:Choice>
      <mc:Fallback>
        <oleObject progId="Word.Picture.8" shapeId="10244" r:id="rId9"/>
      </mc:Fallback>
    </mc:AlternateContent>
  </oleObjec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8CFFD-81DD-44AA-8B39-55973E7F9AFD}">
  <dimension ref="A1:N164"/>
  <sheetViews>
    <sheetView showGridLines="0" workbookViewId="0">
      <selection activeCell="F53" sqref="F53"/>
    </sheetView>
  </sheetViews>
  <sheetFormatPr baseColWidth="10" defaultRowHeight="8.25" x14ac:dyDescent="0.15"/>
  <cols>
    <col min="1" max="1" width="55.7109375" style="1" customWidth="1"/>
    <col min="2" max="2" width="11.7109375" style="1" customWidth="1"/>
    <col min="3" max="3" width="10.7109375" style="1" customWidth="1"/>
    <col min="4" max="4" width="10.42578125" style="1" customWidth="1"/>
    <col min="5" max="5" width="11.140625" style="1" customWidth="1"/>
    <col min="6" max="6" width="11.42578125" style="1"/>
    <col min="7" max="7" width="54.42578125" style="1" customWidth="1"/>
    <col min="8" max="8" width="14.5703125" style="1" customWidth="1"/>
    <col min="9" max="9" width="14.140625" style="1" customWidth="1"/>
    <col min="10" max="10" width="10.28515625" style="1" customWidth="1"/>
    <col min="11" max="11" width="8.140625" style="1" customWidth="1"/>
    <col min="12" max="12" width="11.140625" style="1" customWidth="1"/>
    <col min="13" max="13" width="9.5703125" style="1" customWidth="1"/>
    <col min="14" max="16384" width="11.42578125" style="1"/>
  </cols>
  <sheetData>
    <row r="1" spans="1:14" ht="9.9499999999999993" customHeight="1" x14ac:dyDescent="0.15"/>
    <row r="2" spans="1:14" ht="8.1" customHeight="1" x14ac:dyDescent="0.15"/>
    <row r="3" spans="1:14" ht="17.25" customHeight="1" x14ac:dyDescent="0.15"/>
    <row r="4" spans="1:14" ht="8.1" customHeight="1" x14ac:dyDescent="0.15"/>
    <row r="5" spans="1:14" ht="8.1" customHeight="1" x14ac:dyDescent="0.15"/>
    <row r="6" spans="1:14" ht="8.1" customHeight="1" x14ac:dyDescent="0.15"/>
    <row r="7" spans="1:14" ht="8.1" customHeight="1" x14ac:dyDescent="0.15"/>
    <row r="8" spans="1:14" x14ac:dyDescent="0.15">
      <c r="E8" s="15" t="s">
        <v>127</v>
      </c>
      <c r="M8" s="15" t="str">
        <f>+E8</f>
        <v>GP-10-01-IMP/VER:10</v>
      </c>
    </row>
    <row r="9" spans="1:14" ht="5.0999999999999996" customHeight="1" x14ac:dyDescent="0.15">
      <c r="A9" s="3"/>
      <c r="B9" s="3"/>
      <c r="C9" s="3"/>
      <c r="D9" s="3"/>
      <c r="E9" s="8"/>
      <c r="G9" s="34"/>
      <c r="H9" s="34"/>
      <c r="I9" s="34"/>
      <c r="J9" s="34"/>
      <c r="K9" s="34"/>
      <c r="L9" s="34"/>
      <c r="M9" s="35"/>
    </row>
    <row r="10" spans="1:14" s="11" customFormat="1" ht="10.5" x14ac:dyDescent="0.15">
      <c r="A10" s="55" t="s">
        <v>153</v>
      </c>
      <c r="B10" s="69" t="s">
        <v>26</v>
      </c>
      <c r="C10" s="69" t="s">
        <v>16</v>
      </c>
      <c r="D10" s="69" t="s">
        <v>28</v>
      </c>
      <c r="E10" s="70" t="s">
        <v>17</v>
      </c>
      <c r="G10" s="55" t="s">
        <v>154</v>
      </c>
      <c r="H10" s="69" t="s">
        <v>19</v>
      </c>
      <c r="I10" s="69" t="s">
        <v>29</v>
      </c>
      <c r="J10" s="69" t="s">
        <v>20</v>
      </c>
      <c r="K10" s="69" t="s">
        <v>21</v>
      </c>
      <c r="L10" s="69" t="s">
        <v>33</v>
      </c>
      <c r="M10" s="70" t="s">
        <v>24</v>
      </c>
      <c r="N10" s="71"/>
    </row>
    <row r="11" spans="1:14" s="11" customFormat="1" ht="10.5" x14ac:dyDescent="0.15">
      <c r="A11" s="55"/>
      <c r="B11" s="69" t="s">
        <v>27</v>
      </c>
      <c r="C11" s="69"/>
      <c r="D11" s="69" t="s">
        <v>26</v>
      </c>
      <c r="E11" s="70"/>
      <c r="G11" s="55"/>
      <c r="H11" s="69" t="s">
        <v>31</v>
      </c>
      <c r="I11" s="69" t="s">
        <v>35</v>
      </c>
      <c r="J11" s="69"/>
      <c r="K11" s="69"/>
      <c r="L11" s="69" t="s">
        <v>34</v>
      </c>
      <c r="M11" s="70"/>
      <c r="N11" s="71"/>
    </row>
    <row r="12" spans="1:14" s="11" customFormat="1" ht="10.5" x14ac:dyDescent="0.15">
      <c r="A12" s="55" t="s">
        <v>155</v>
      </c>
      <c r="B12" s="69" t="s">
        <v>25</v>
      </c>
      <c r="C12" s="69" t="s">
        <v>13</v>
      </c>
      <c r="D12" s="69" t="s">
        <v>14</v>
      </c>
      <c r="E12" s="70" t="s">
        <v>18</v>
      </c>
      <c r="G12" s="55" t="s">
        <v>156</v>
      </c>
      <c r="H12" s="69" t="s">
        <v>32</v>
      </c>
      <c r="I12" s="69" t="s">
        <v>30</v>
      </c>
      <c r="J12" s="69" t="s">
        <v>12</v>
      </c>
      <c r="K12" s="69" t="s">
        <v>22</v>
      </c>
      <c r="L12" s="69" t="s">
        <v>23</v>
      </c>
      <c r="M12" s="70" t="s">
        <v>36</v>
      </c>
      <c r="N12" s="71"/>
    </row>
    <row r="13" spans="1:14" ht="5.0999999999999996" customHeight="1" x14ac:dyDescent="0.15">
      <c r="A13" s="7"/>
      <c r="B13" s="5"/>
      <c r="C13" s="5"/>
      <c r="D13" s="5"/>
      <c r="E13" s="9"/>
      <c r="G13" s="72"/>
      <c r="H13" s="73"/>
      <c r="I13" s="73"/>
      <c r="J13" s="73"/>
      <c r="K13" s="73"/>
      <c r="L13" s="73"/>
      <c r="M13" s="74"/>
      <c r="N13" s="75"/>
    </row>
    <row r="14" spans="1:14" ht="5.0999999999999996" customHeight="1" x14ac:dyDescent="0.15">
      <c r="A14" s="4"/>
      <c r="B14" s="4"/>
      <c r="C14" s="4"/>
      <c r="D14" s="4"/>
      <c r="E14" s="10"/>
      <c r="G14" s="4"/>
      <c r="H14" s="62"/>
      <c r="I14" s="62"/>
      <c r="J14" s="62"/>
      <c r="K14" s="64"/>
      <c r="L14" s="62"/>
      <c r="M14" s="76"/>
      <c r="N14" s="75"/>
    </row>
    <row r="15" spans="1:14" ht="9" customHeight="1" x14ac:dyDescent="0.15">
      <c r="A15" s="62" t="s">
        <v>0</v>
      </c>
      <c r="B15" s="4"/>
      <c r="C15" s="4"/>
      <c r="D15" s="4"/>
      <c r="E15" s="10"/>
      <c r="G15" s="62" t="s">
        <v>0</v>
      </c>
      <c r="H15" s="62"/>
      <c r="I15" s="62"/>
      <c r="J15" s="62"/>
      <c r="K15" s="64"/>
      <c r="L15" s="62"/>
      <c r="M15" s="76"/>
      <c r="N15" s="75"/>
    </row>
    <row r="16" spans="1:14" ht="9" x14ac:dyDescent="0.15">
      <c r="A16" s="62" t="s">
        <v>120</v>
      </c>
      <c r="B16" s="77">
        <v>109990986.81</v>
      </c>
      <c r="C16" s="77">
        <v>318719.40999999997</v>
      </c>
      <c r="D16" s="77">
        <v>866400.38</v>
      </c>
      <c r="E16" s="78">
        <v>110538667.78</v>
      </c>
      <c r="G16" s="62" t="s">
        <v>120</v>
      </c>
      <c r="H16" s="77">
        <v>841370777.79999995</v>
      </c>
      <c r="I16" s="77">
        <v>770092885.74000001</v>
      </c>
      <c r="J16" s="77">
        <v>71277892.060000002</v>
      </c>
      <c r="K16" s="64">
        <f>IF(ISERROR((H16-I16)/ABS(I16)),"",(H16-I16)/ABS(I16))</f>
        <v>9.2557525695757301E-2</v>
      </c>
      <c r="L16" s="77">
        <v>920000000</v>
      </c>
      <c r="M16" s="79">
        <f t="shared" ref="M16:M22" si="0">H16/L16</f>
        <v>0.91453345413043474</v>
      </c>
      <c r="N16" s="75"/>
    </row>
    <row r="17" spans="1:14" ht="9" x14ac:dyDescent="0.15">
      <c r="A17" s="62" t="s">
        <v>121</v>
      </c>
      <c r="B17" s="77">
        <v>1274484.71</v>
      </c>
      <c r="C17" s="77">
        <v>5949.92</v>
      </c>
      <c r="D17" s="77">
        <v>10213.299999999999</v>
      </c>
      <c r="E17" s="78">
        <v>1278748.0900000001</v>
      </c>
      <c r="G17" s="62" t="s">
        <v>121</v>
      </c>
      <c r="H17" s="77">
        <v>17856727.399999999</v>
      </c>
      <c r="I17" s="77">
        <v>16765133.16</v>
      </c>
      <c r="J17" s="77">
        <v>1091594.24</v>
      </c>
      <c r="K17" s="64">
        <f t="shared" ref="K17:K25" si="1">IF(ISERROR((H17-I17)/ABS(I17)),"",(H17-I17)/ABS(I17))</f>
        <v>6.5110979410795106E-2</v>
      </c>
      <c r="L17" s="77">
        <v>17100000</v>
      </c>
      <c r="M17" s="79">
        <f t="shared" si="0"/>
        <v>1.0442530643274852</v>
      </c>
      <c r="N17" s="75"/>
    </row>
    <row r="18" spans="1:14" ht="9" x14ac:dyDescent="0.15">
      <c r="A18" s="62" t="s">
        <v>122</v>
      </c>
      <c r="B18" s="77">
        <v>2114149.38</v>
      </c>
      <c r="C18" s="77">
        <v>342</v>
      </c>
      <c r="D18" s="77">
        <v>8902.8700000000008</v>
      </c>
      <c r="E18" s="78">
        <v>2122710.25</v>
      </c>
      <c r="G18" s="62" t="s">
        <v>122</v>
      </c>
      <c r="H18" s="77">
        <v>9301640.0099999998</v>
      </c>
      <c r="I18" s="77">
        <v>8598474.4299999997</v>
      </c>
      <c r="J18" s="77">
        <v>703165.58</v>
      </c>
      <c r="K18" s="64">
        <f t="shared" si="1"/>
        <v>8.1777946276918811E-2</v>
      </c>
      <c r="L18" s="77">
        <v>9000000</v>
      </c>
      <c r="M18" s="79">
        <f t="shared" si="0"/>
        <v>1.0335155566666667</v>
      </c>
      <c r="N18" s="75"/>
    </row>
    <row r="19" spans="1:14" ht="9" x14ac:dyDescent="0.15">
      <c r="A19" s="62" t="s">
        <v>62</v>
      </c>
      <c r="B19" s="77">
        <v>186501.27</v>
      </c>
      <c r="C19" s="77">
        <v>13851.77</v>
      </c>
      <c r="D19" s="77" t="s">
        <v>100</v>
      </c>
      <c r="E19" s="78">
        <v>172649.5</v>
      </c>
      <c r="G19" s="62" t="s">
        <v>62</v>
      </c>
      <c r="H19" s="77">
        <v>3902097.43</v>
      </c>
      <c r="I19" s="77">
        <v>4155068.97</v>
      </c>
      <c r="J19" s="77">
        <v>-252971.54</v>
      </c>
      <c r="K19" s="64">
        <f t="shared" si="1"/>
        <v>-6.0882633194894967E-2</v>
      </c>
      <c r="L19" s="77">
        <v>5300000</v>
      </c>
      <c r="M19" s="79">
        <f t="shared" si="0"/>
        <v>0.73624479811320753</v>
      </c>
      <c r="N19" s="75"/>
    </row>
    <row r="20" spans="1:14" ht="9" x14ac:dyDescent="0.15">
      <c r="A20" s="62" t="s">
        <v>63</v>
      </c>
      <c r="B20" s="77">
        <v>200000</v>
      </c>
      <c r="C20" s="77" t="s">
        <v>100</v>
      </c>
      <c r="D20" s="77" t="s">
        <v>100</v>
      </c>
      <c r="E20" s="78">
        <v>200000</v>
      </c>
      <c r="G20" s="62" t="s">
        <v>63</v>
      </c>
      <c r="H20" s="77">
        <v>1238543.44</v>
      </c>
      <c r="I20" s="77">
        <v>958718.03</v>
      </c>
      <c r="J20" s="77">
        <v>279825.40999999997</v>
      </c>
      <c r="K20" s="64">
        <f t="shared" si="1"/>
        <v>0.29187456712376619</v>
      </c>
      <c r="L20" s="77">
        <v>1100000</v>
      </c>
      <c r="M20" s="79">
        <f t="shared" si="0"/>
        <v>1.1259485818181818</v>
      </c>
      <c r="N20" s="75"/>
    </row>
    <row r="21" spans="1:14" ht="9" x14ac:dyDescent="0.15">
      <c r="A21" s="62" t="s">
        <v>123</v>
      </c>
      <c r="B21" s="77">
        <v>1126872.3700000001</v>
      </c>
      <c r="C21" s="77">
        <v>4444.47</v>
      </c>
      <c r="D21" s="77">
        <v>23759.09</v>
      </c>
      <c r="E21" s="78">
        <v>1146186.99</v>
      </c>
      <c r="G21" s="62" t="s">
        <v>123</v>
      </c>
      <c r="H21" s="77">
        <v>12470379.970000001</v>
      </c>
      <c r="I21" s="77">
        <v>10544529.970000001</v>
      </c>
      <c r="J21" s="77">
        <v>1925850</v>
      </c>
      <c r="K21" s="64">
        <f t="shared" si="1"/>
        <v>0.18263971988122671</v>
      </c>
      <c r="L21" s="77">
        <v>27000000</v>
      </c>
      <c r="M21" s="79">
        <f t="shared" si="0"/>
        <v>0.46186592481481487</v>
      </c>
      <c r="N21" s="75"/>
    </row>
    <row r="22" spans="1:14" ht="9" x14ac:dyDescent="0.15">
      <c r="A22" s="62" t="s">
        <v>64</v>
      </c>
      <c r="B22" s="77">
        <v>35681416.649999999</v>
      </c>
      <c r="C22" s="77">
        <v>1631735.08</v>
      </c>
      <c r="D22" s="77">
        <v>202329.60000000001</v>
      </c>
      <c r="E22" s="78">
        <v>34252011.170000002</v>
      </c>
      <c r="G22" s="62" t="s">
        <v>64</v>
      </c>
      <c r="H22" s="77">
        <v>-10126863.24</v>
      </c>
      <c r="I22" s="77">
        <v>-1548448.18</v>
      </c>
      <c r="J22" s="77">
        <v>-8578415.0600000005</v>
      </c>
      <c r="K22" s="64">
        <f t="shared" si="1"/>
        <v>-5.5400078419156404</v>
      </c>
      <c r="L22" s="77">
        <v>-6500000</v>
      </c>
      <c r="M22" s="79">
        <f t="shared" si="0"/>
        <v>1.55797896</v>
      </c>
      <c r="N22" s="75"/>
    </row>
    <row r="23" spans="1:14" ht="5.0999999999999996" customHeight="1" x14ac:dyDescent="0.15">
      <c r="A23" s="76"/>
      <c r="B23" s="80"/>
      <c r="C23" s="81"/>
      <c r="D23" s="81"/>
      <c r="E23" s="80"/>
      <c r="G23" s="76"/>
      <c r="H23" s="81"/>
      <c r="I23" s="81"/>
      <c r="J23" s="81"/>
      <c r="K23" s="65" t="str">
        <f t="shared" si="1"/>
        <v/>
      </c>
      <c r="L23" s="81"/>
      <c r="M23" s="82"/>
      <c r="N23" s="75"/>
    </row>
    <row r="24" spans="1:14" ht="3" customHeight="1" x14ac:dyDescent="0.15">
      <c r="A24" s="62"/>
      <c r="B24" s="77"/>
      <c r="C24" s="77"/>
      <c r="D24" s="77"/>
      <c r="E24" s="78"/>
      <c r="G24" s="62"/>
      <c r="H24" s="77"/>
      <c r="I24" s="77"/>
      <c r="J24" s="77"/>
      <c r="K24" s="64" t="str">
        <f t="shared" si="1"/>
        <v/>
      </c>
      <c r="L24" s="77"/>
      <c r="M24" s="79"/>
      <c r="N24" s="75"/>
    </row>
    <row r="25" spans="1:14" s="11" customFormat="1" ht="9" x14ac:dyDescent="0.15">
      <c r="A25" s="83" t="s">
        <v>2</v>
      </c>
      <c r="B25" s="61">
        <v>150574411.19</v>
      </c>
      <c r="C25" s="61">
        <v>1975042.65</v>
      </c>
      <c r="D25" s="61">
        <v>1111605.24</v>
      </c>
      <c r="E25" s="84">
        <v>149710973.78</v>
      </c>
      <c r="G25" s="83" t="s">
        <v>2</v>
      </c>
      <c r="H25" s="61">
        <v>876013302.80999994</v>
      </c>
      <c r="I25" s="61">
        <v>809566362.12</v>
      </c>
      <c r="J25" s="61">
        <v>66446940.689999998</v>
      </c>
      <c r="K25" s="66">
        <f t="shared" si="1"/>
        <v>8.2077200584268678E-2</v>
      </c>
      <c r="L25" s="61">
        <v>973000000</v>
      </c>
      <c r="M25" s="85">
        <f t="shared" ref="M25" si="2">H25/L25</f>
        <v>0.90032199672147994</v>
      </c>
      <c r="N25" s="71"/>
    </row>
    <row r="26" spans="1:14" ht="3" customHeight="1" x14ac:dyDescent="0.15">
      <c r="A26" s="76"/>
      <c r="B26" s="81"/>
      <c r="C26" s="81"/>
      <c r="D26" s="81"/>
      <c r="E26" s="80"/>
      <c r="G26" s="76"/>
      <c r="H26" s="81"/>
      <c r="I26" s="81"/>
      <c r="J26" s="81"/>
      <c r="K26" s="65"/>
      <c r="L26" s="81"/>
      <c r="M26" s="82"/>
      <c r="N26" s="75"/>
    </row>
    <row r="27" spans="1:14" ht="5.0999999999999996" customHeight="1" x14ac:dyDescent="0.15">
      <c r="A27" s="62"/>
      <c r="B27" s="77"/>
      <c r="C27" s="77"/>
      <c r="D27" s="77"/>
      <c r="E27" s="78"/>
      <c r="G27" s="62"/>
      <c r="H27" s="77"/>
      <c r="I27" s="77"/>
      <c r="J27" s="77"/>
      <c r="K27" s="64"/>
      <c r="L27" s="77"/>
      <c r="M27" s="79"/>
      <c r="N27" s="75"/>
    </row>
    <row r="28" spans="1:14" ht="9" customHeight="1" x14ac:dyDescent="0.15">
      <c r="A28" s="62" t="s">
        <v>3</v>
      </c>
      <c r="B28" s="77"/>
      <c r="C28" s="77"/>
      <c r="D28" s="77"/>
      <c r="E28" s="78"/>
      <c r="G28" s="62" t="s">
        <v>3</v>
      </c>
      <c r="H28" s="77"/>
      <c r="I28" s="77"/>
      <c r="J28" s="77"/>
      <c r="K28" s="64"/>
      <c r="L28" s="77"/>
      <c r="M28" s="79"/>
      <c r="N28" s="75"/>
    </row>
    <row r="29" spans="1:14" ht="9" x14ac:dyDescent="0.15">
      <c r="A29" s="62" t="s">
        <v>121</v>
      </c>
      <c r="B29" s="77">
        <v>1274484.7</v>
      </c>
      <c r="C29" s="77">
        <v>5949.83</v>
      </c>
      <c r="D29" s="77">
        <v>10213.27</v>
      </c>
      <c r="E29" s="78">
        <v>1278748.1399999999</v>
      </c>
      <c r="G29" s="62" t="s">
        <v>121</v>
      </c>
      <c r="H29" s="77">
        <v>17856727.41</v>
      </c>
      <c r="I29" s="77">
        <v>16765133.470000001</v>
      </c>
      <c r="J29" s="77">
        <v>1091593.94</v>
      </c>
      <c r="K29" s="64">
        <f t="shared" ref="K29:K32" si="3">IF(ISERROR((H29-I29)/ABS(I29)),"",(H29-I29)/ABS(I29))</f>
        <v>6.5110960312563471E-2</v>
      </c>
      <c r="L29" s="77">
        <v>17100000</v>
      </c>
      <c r="M29" s="79">
        <f t="shared" ref="M29:M32" si="4">H29/L29</f>
        <v>1.0442530649122808</v>
      </c>
      <c r="N29" s="75"/>
    </row>
    <row r="30" spans="1:14" ht="9" x14ac:dyDescent="0.15">
      <c r="A30" s="62" t="s">
        <v>122</v>
      </c>
      <c r="B30" s="77">
        <v>2114149.37</v>
      </c>
      <c r="C30" s="77">
        <v>342</v>
      </c>
      <c r="D30" s="77">
        <v>8902.85</v>
      </c>
      <c r="E30" s="78">
        <v>2122710.2200000002</v>
      </c>
      <c r="G30" s="62" t="s">
        <v>122</v>
      </c>
      <c r="H30" s="77">
        <v>9301639.9299999997</v>
      </c>
      <c r="I30" s="77">
        <v>8598474.1999999993</v>
      </c>
      <c r="J30" s="77">
        <v>703165.73</v>
      </c>
      <c r="K30" s="64">
        <f t="shared" si="3"/>
        <v>8.1777965909347092E-2</v>
      </c>
      <c r="L30" s="77">
        <v>9000000</v>
      </c>
      <c r="M30" s="79">
        <f t="shared" si="4"/>
        <v>1.0335155477777778</v>
      </c>
      <c r="N30" s="75"/>
    </row>
    <row r="31" spans="1:14" ht="9" x14ac:dyDescent="0.15">
      <c r="A31" s="62" t="s">
        <v>62</v>
      </c>
      <c r="B31" s="77">
        <v>186501.27</v>
      </c>
      <c r="C31" s="77">
        <v>13851.69</v>
      </c>
      <c r="D31" s="77" t="s">
        <v>100</v>
      </c>
      <c r="E31" s="78">
        <v>172649.58</v>
      </c>
      <c r="G31" s="62" t="s">
        <v>62</v>
      </c>
      <c r="H31" s="77">
        <v>3902097.5</v>
      </c>
      <c r="I31" s="77">
        <v>4155069.16</v>
      </c>
      <c r="J31" s="77">
        <v>-252971.66</v>
      </c>
      <c r="K31" s="64">
        <f t="shared" si="3"/>
        <v>-6.0882659291283649E-2</v>
      </c>
      <c r="L31" s="77">
        <v>5300000</v>
      </c>
      <c r="M31" s="79">
        <f t="shared" si="4"/>
        <v>0.7362448113207547</v>
      </c>
      <c r="N31" s="75"/>
    </row>
    <row r="32" spans="1:14" ht="9" x14ac:dyDescent="0.15">
      <c r="A32" s="62" t="s">
        <v>64</v>
      </c>
      <c r="B32" s="77">
        <v>24355842.77</v>
      </c>
      <c r="C32" s="77">
        <v>21533639.57</v>
      </c>
      <c r="D32" s="77">
        <v>6076.84</v>
      </c>
      <c r="E32" s="78">
        <v>2828280.04</v>
      </c>
      <c r="G32" s="62" t="s">
        <v>64</v>
      </c>
      <c r="H32" s="77">
        <v>206355266.97</v>
      </c>
      <c r="I32" s="77">
        <v>137383716.47</v>
      </c>
      <c r="J32" s="77">
        <v>68971550.5</v>
      </c>
      <c r="K32" s="64">
        <f t="shared" si="3"/>
        <v>0.5020358472764207</v>
      </c>
      <c r="L32" s="77">
        <v>138000000</v>
      </c>
      <c r="M32" s="79">
        <f t="shared" si="4"/>
        <v>1.495328021521739</v>
      </c>
      <c r="N32" s="75"/>
    </row>
    <row r="33" spans="1:14" ht="5.0999999999999996" customHeight="1" x14ac:dyDescent="0.15">
      <c r="A33" s="76"/>
      <c r="B33" s="81"/>
      <c r="C33" s="81"/>
      <c r="D33" s="81"/>
      <c r="E33" s="80"/>
      <c r="G33" s="76"/>
      <c r="H33" s="81"/>
      <c r="I33" s="81"/>
      <c r="J33" s="81"/>
      <c r="K33" s="65"/>
      <c r="L33" s="81"/>
      <c r="M33" s="82"/>
      <c r="N33" s="75"/>
    </row>
    <row r="34" spans="1:14" ht="3" customHeight="1" x14ac:dyDescent="0.15">
      <c r="A34" s="62"/>
      <c r="B34" s="77"/>
      <c r="C34" s="77"/>
      <c r="D34" s="77"/>
      <c r="E34" s="78"/>
      <c r="G34" s="62"/>
      <c r="H34" s="77"/>
      <c r="I34" s="77"/>
      <c r="J34" s="77"/>
      <c r="K34" s="64"/>
      <c r="L34" s="77"/>
      <c r="M34" s="79"/>
      <c r="N34" s="75"/>
    </row>
    <row r="35" spans="1:14" s="11" customFormat="1" ht="9" x14ac:dyDescent="0.15">
      <c r="A35" s="69" t="s">
        <v>11</v>
      </c>
      <c r="B35" s="61">
        <v>27930978.109999999</v>
      </c>
      <c r="C35" s="61">
        <v>21553783.09</v>
      </c>
      <c r="D35" s="61">
        <v>25192.959999999999</v>
      </c>
      <c r="E35" s="84">
        <v>6402387.9800000004</v>
      </c>
      <c r="G35" s="69" t="s">
        <v>11</v>
      </c>
      <c r="H35" s="61">
        <v>237415731.81</v>
      </c>
      <c r="I35" s="61">
        <v>166902393.30000001</v>
      </c>
      <c r="J35" s="61">
        <v>70513338.510000005</v>
      </c>
      <c r="K35" s="66">
        <f>IF(ISERROR((H35-I35)/ABS(I35)),"",(H35-I35)/ABS(I35))</f>
        <v>0.42248248881162082</v>
      </c>
      <c r="L35" s="61">
        <v>169400000</v>
      </c>
      <c r="M35" s="85">
        <f t="shared" ref="M35" si="5">H35/L35</f>
        <v>1.4015096328807557</v>
      </c>
      <c r="N35" s="71"/>
    </row>
    <row r="36" spans="1:14" ht="3" customHeight="1" x14ac:dyDescent="0.15">
      <c r="A36" s="76"/>
      <c r="B36" s="81"/>
      <c r="C36" s="81"/>
      <c r="D36" s="81"/>
      <c r="E36" s="80"/>
      <c r="G36" s="76"/>
      <c r="H36" s="81"/>
      <c r="I36" s="81"/>
      <c r="J36" s="81"/>
      <c r="K36" s="65"/>
      <c r="L36" s="81"/>
      <c r="M36" s="82"/>
      <c r="N36" s="75"/>
    </row>
    <row r="37" spans="1:14" ht="3" customHeight="1" x14ac:dyDescent="0.15">
      <c r="A37" s="62"/>
      <c r="B37" s="77"/>
      <c r="C37" s="77"/>
      <c r="D37" s="77"/>
      <c r="E37" s="78"/>
      <c r="G37" s="62"/>
      <c r="H37" s="77"/>
      <c r="I37" s="77"/>
      <c r="J37" s="77"/>
      <c r="K37" s="64"/>
      <c r="L37" s="77"/>
      <c r="M37" s="79"/>
      <c r="N37" s="75"/>
    </row>
    <row r="38" spans="1:14" ht="9" x14ac:dyDescent="0.15">
      <c r="A38" s="62" t="s">
        <v>67</v>
      </c>
      <c r="B38" s="77">
        <v>882648.8</v>
      </c>
      <c r="C38" s="77">
        <v>29386.51</v>
      </c>
      <c r="D38" s="77">
        <v>695.82</v>
      </c>
      <c r="E38" s="78">
        <v>853958.11</v>
      </c>
      <c r="G38" s="62" t="s">
        <v>67</v>
      </c>
      <c r="H38" s="77">
        <v>9485514.4499999993</v>
      </c>
      <c r="I38" s="77">
        <v>8374824.2699999996</v>
      </c>
      <c r="J38" s="77">
        <v>1110690.18</v>
      </c>
      <c r="K38" s="64">
        <f t="shared" ref="K38:K43" si="6">IF(ISERROR((H38-I38)/ABS(I38)),"",(H38-I38)/ABS(I38))</f>
        <v>0.13262250576154475</v>
      </c>
      <c r="L38" s="77">
        <v>10000000</v>
      </c>
      <c r="M38" s="79">
        <f t="shared" ref="M38:M42" si="7">H38/L38</f>
        <v>0.94855144499999988</v>
      </c>
      <c r="N38" s="75"/>
    </row>
    <row r="39" spans="1:14" ht="9" x14ac:dyDescent="0.15">
      <c r="A39" s="62" t="s">
        <v>124</v>
      </c>
      <c r="B39" s="77">
        <v>956612.9</v>
      </c>
      <c r="C39" s="77">
        <v>24100.04</v>
      </c>
      <c r="D39" s="77" t="s">
        <v>100</v>
      </c>
      <c r="E39" s="78">
        <v>932512.86</v>
      </c>
      <c r="G39" s="62" t="s">
        <v>124</v>
      </c>
      <c r="H39" s="77">
        <v>15257196.380000001</v>
      </c>
      <c r="I39" s="77">
        <v>18804926.719999999</v>
      </c>
      <c r="J39" s="77">
        <v>-3547730.34</v>
      </c>
      <c r="K39" s="64">
        <f t="shared" si="6"/>
        <v>-0.18865962057840968</v>
      </c>
      <c r="L39" s="77">
        <v>17000000</v>
      </c>
      <c r="M39" s="79">
        <f t="shared" si="7"/>
        <v>0.89748214000000004</v>
      </c>
      <c r="N39" s="75"/>
    </row>
    <row r="40" spans="1:14" ht="9" x14ac:dyDescent="0.15">
      <c r="A40" s="62" t="s">
        <v>90</v>
      </c>
      <c r="B40" s="77">
        <v>193916.06</v>
      </c>
      <c r="C40" s="77">
        <v>11681.4</v>
      </c>
      <c r="D40" s="77">
        <v>13301.73</v>
      </c>
      <c r="E40" s="78">
        <v>195536.39</v>
      </c>
      <c r="G40" s="62" t="s">
        <v>90</v>
      </c>
      <c r="H40" s="77">
        <v>21649373.010000002</v>
      </c>
      <c r="I40" s="77">
        <v>19469448.32</v>
      </c>
      <c r="J40" s="77">
        <v>2179924.69</v>
      </c>
      <c r="K40" s="64">
        <f t="shared" si="6"/>
        <v>0.11196643346903018</v>
      </c>
      <c r="L40" s="77">
        <v>21600000</v>
      </c>
      <c r="M40" s="79">
        <f t="shared" si="7"/>
        <v>1.0022857875</v>
      </c>
      <c r="N40" s="75"/>
    </row>
    <row r="41" spans="1:14" ht="9" x14ac:dyDescent="0.15">
      <c r="A41" s="62" t="s">
        <v>49</v>
      </c>
      <c r="B41" s="77" t="s">
        <v>100</v>
      </c>
      <c r="C41" s="77" t="s">
        <v>100</v>
      </c>
      <c r="D41" s="77" t="s">
        <v>100</v>
      </c>
      <c r="E41" s="78" t="s">
        <v>100</v>
      </c>
      <c r="G41" s="62" t="s">
        <v>49</v>
      </c>
      <c r="H41" s="77">
        <v>4196307.32</v>
      </c>
      <c r="I41" s="77">
        <v>3745436.2</v>
      </c>
      <c r="J41" s="77">
        <v>450871.12</v>
      </c>
      <c r="K41" s="64">
        <f t="shared" si="6"/>
        <v>0.12037880127286646</v>
      </c>
      <c r="L41" s="77">
        <v>4300000</v>
      </c>
      <c r="M41" s="79">
        <f t="shared" si="7"/>
        <v>0.97588542325581407</v>
      </c>
      <c r="N41" s="75"/>
    </row>
    <row r="42" spans="1:14" ht="9" x14ac:dyDescent="0.15">
      <c r="A42" s="62" t="s">
        <v>68</v>
      </c>
      <c r="B42" s="77">
        <v>910.52</v>
      </c>
      <c r="C42" s="77" t="s">
        <v>100</v>
      </c>
      <c r="D42" s="77" t="s">
        <v>100</v>
      </c>
      <c r="E42" s="78">
        <v>910.52</v>
      </c>
      <c r="G42" s="62" t="s">
        <v>68</v>
      </c>
      <c r="H42" s="77">
        <v>295114.34999999998</v>
      </c>
      <c r="I42" s="77">
        <v>4650714.8</v>
      </c>
      <c r="J42" s="77">
        <v>-4355600.45</v>
      </c>
      <c r="K42" s="64">
        <f t="shared" si="6"/>
        <v>-0.93654430282415946</v>
      </c>
      <c r="L42" s="77">
        <v>3000000</v>
      </c>
      <c r="M42" s="79">
        <f t="shared" si="7"/>
        <v>9.8371449999999999E-2</v>
      </c>
      <c r="N42" s="75"/>
    </row>
    <row r="43" spans="1:14" ht="9" hidden="1" x14ac:dyDescent="0.15">
      <c r="A43" s="62" t="s">
        <v>54</v>
      </c>
      <c r="B43" s="77"/>
      <c r="C43" s="77"/>
      <c r="D43" s="77"/>
      <c r="E43" s="78"/>
      <c r="G43" s="62" t="s">
        <v>54</v>
      </c>
      <c r="H43" s="77"/>
      <c r="I43" s="77"/>
      <c r="J43" s="77"/>
      <c r="K43" s="64" t="str">
        <f t="shared" si="6"/>
        <v/>
      </c>
      <c r="L43" s="77"/>
      <c r="M43" s="79"/>
      <c r="N43" s="75"/>
    </row>
    <row r="44" spans="1:14" ht="5.0999999999999996" customHeight="1" x14ac:dyDescent="0.15">
      <c r="A44" s="76"/>
      <c r="B44" s="81"/>
      <c r="C44" s="81"/>
      <c r="D44" s="81"/>
      <c r="E44" s="80"/>
      <c r="G44" s="76"/>
      <c r="H44" s="81"/>
      <c r="I44" s="81"/>
      <c r="J44" s="81"/>
      <c r="K44" s="65"/>
      <c r="L44" s="81"/>
      <c r="M44" s="82"/>
      <c r="N44" s="75"/>
    </row>
    <row r="45" spans="1:14" ht="3" customHeight="1" x14ac:dyDescent="0.15">
      <c r="A45" s="62"/>
      <c r="B45" s="77"/>
      <c r="C45" s="77"/>
      <c r="D45" s="77"/>
      <c r="E45" s="78"/>
      <c r="G45" s="62"/>
      <c r="H45" s="77"/>
      <c r="I45" s="77"/>
      <c r="J45" s="77"/>
      <c r="K45" s="64"/>
      <c r="L45" s="77"/>
      <c r="M45" s="79"/>
      <c r="N45" s="75"/>
    </row>
    <row r="46" spans="1:14" s="11" customFormat="1" ht="9" x14ac:dyDescent="0.15">
      <c r="A46" s="69" t="s">
        <v>37</v>
      </c>
      <c r="B46" s="61">
        <v>180539477.58000001</v>
      </c>
      <c r="C46" s="61">
        <v>23593993.690000001</v>
      </c>
      <c r="D46" s="61">
        <v>1150795.75</v>
      </c>
      <c r="E46" s="84">
        <v>158096279.63999999</v>
      </c>
      <c r="G46" s="69" t="s">
        <v>37</v>
      </c>
      <c r="H46" s="61">
        <v>1164312540.1300001</v>
      </c>
      <c r="I46" s="61">
        <v>1031514105.73</v>
      </c>
      <c r="J46" s="61">
        <v>132798434.40000001</v>
      </c>
      <c r="K46" s="66">
        <f>IF(ISERROR((H46-I46)/ABS(I46)),"",(H46-I46)/ABS(I46))</f>
        <v>0.12874126845412256</v>
      </c>
      <c r="L46" s="61">
        <v>1198300000</v>
      </c>
      <c r="M46" s="85">
        <f t="shared" ref="M46" si="8">H46/L46</f>
        <v>0.97163693576733712</v>
      </c>
      <c r="N46" s="71"/>
    </row>
    <row r="47" spans="1:14" ht="3" customHeight="1" x14ac:dyDescent="0.15">
      <c r="A47" s="76"/>
      <c r="B47" s="81"/>
      <c r="C47" s="81"/>
      <c r="D47" s="81"/>
      <c r="E47" s="80"/>
      <c r="G47" s="76"/>
      <c r="H47" s="81"/>
      <c r="I47" s="81"/>
      <c r="J47" s="81"/>
      <c r="K47" s="65"/>
      <c r="L47" s="81"/>
      <c r="M47" s="82"/>
      <c r="N47" s="75"/>
    </row>
    <row r="48" spans="1:14" ht="5.0999999999999996" customHeight="1" x14ac:dyDescent="0.15">
      <c r="A48" s="62"/>
      <c r="B48" s="77"/>
      <c r="C48" s="77"/>
      <c r="D48" s="77"/>
      <c r="E48" s="78"/>
      <c r="G48" s="62"/>
      <c r="H48" s="77"/>
      <c r="I48" s="77"/>
      <c r="J48" s="77"/>
      <c r="K48" s="64"/>
      <c r="L48" s="77"/>
      <c r="M48" s="79"/>
      <c r="N48" s="75"/>
    </row>
    <row r="49" spans="1:14" ht="9" x14ac:dyDescent="0.15">
      <c r="A49" s="62" t="s">
        <v>84</v>
      </c>
      <c r="B49" s="77">
        <v>125877407.61</v>
      </c>
      <c r="C49" s="77">
        <v>56356783.829999998</v>
      </c>
      <c r="D49" s="77">
        <v>253703.63</v>
      </c>
      <c r="E49" s="78">
        <v>69774327.409999996</v>
      </c>
      <c r="G49" s="62" t="s">
        <v>84</v>
      </c>
      <c r="H49" s="77">
        <v>623328848.33000004</v>
      </c>
      <c r="I49" s="77">
        <v>578612381.92999995</v>
      </c>
      <c r="J49" s="77">
        <v>44716466.399999999</v>
      </c>
      <c r="K49" s="64">
        <f t="shared" ref="K49:K68" si="9">IF(ISERROR((H49-I49)/ABS(I49)),"",(H49-I49)/ABS(I49))</f>
        <v>7.7282249389211757E-2</v>
      </c>
      <c r="L49" s="77">
        <v>663529600</v>
      </c>
      <c r="M49" s="79">
        <f t="shared" ref="M49:M61" si="10">H49/L49</f>
        <v>0.93941377796860914</v>
      </c>
      <c r="N49" s="75"/>
    </row>
    <row r="50" spans="1:14" ht="9" x14ac:dyDescent="0.15">
      <c r="A50" s="62" t="s">
        <v>69</v>
      </c>
      <c r="B50" s="77">
        <v>1775444.06</v>
      </c>
      <c r="C50" s="77">
        <v>257501.47</v>
      </c>
      <c r="D50" s="77">
        <v>2803.29</v>
      </c>
      <c r="E50" s="78">
        <v>1520745.88</v>
      </c>
      <c r="G50" s="62" t="s">
        <v>69</v>
      </c>
      <c r="H50" s="77">
        <v>22046434.289999999</v>
      </c>
      <c r="I50" s="77">
        <v>22485513.550000001</v>
      </c>
      <c r="J50" s="77">
        <v>-439079.26</v>
      </c>
      <c r="K50" s="64">
        <f t="shared" si="9"/>
        <v>-1.9527206217622797E-2</v>
      </c>
      <c r="L50" s="77">
        <v>26700000</v>
      </c>
      <c r="M50" s="79">
        <f t="shared" si="10"/>
        <v>0.82570914943820217</v>
      </c>
      <c r="N50" s="75"/>
    </row>
    <row r="51" spans="1:14" ht="9" x14ac:dyDescent="0.15">
      <c r="A51" s="62" t="s">
        <v>50</v>
      </c>
      <c r="B51" s="77">
        <v>492967.19</v>
      </c>
      <c r="C51" s="77">
        <v>8931.86</v>
      </c>
      <c r="D51" s="77">
        <v>972.38</v>
      </c>
      <c r="E51" s="78">
        <v>485007.71</v>
      </c>
      <c r="G51" s="62" t="s">
        <v>50</v>
      </c>
      <c r="H51" s="77">
        <v>7278049.9100000001</v>
      </c>
      <c r="I51" s="77">
        <v>5967337.0999999996</v>
      </c>
      <c r="J51" s="77">
        <v>1310712.81</v>
      </c>
      <c r="K51" s="64">
        <f t="shared" si="9"/>
        <v>0.2196478576683728</v>
      </c>
      <c r="L51" s="77">
        <v>6500000</v>
      </c>
      <c r="M51" s="79">
        <f t="shared" si="10"/>
        <v>1.1196999861538461</v>
      </c>
      <c r="N51" s="75"/>
    </row>
    <row r="52" spans="1:14" ht="9" x14ac:dyDescent="0.15">
      <c r="A52" s="62" t="s">
        <v>70</v>
      </c>
      <c r="B52" s="77">
        <v>293456.59999999998</v>
      </c>
      <c r="C52" s="77" t="s">
        <v>100</v>
      </c>
      <c r="D52" s="77" t="s">
        <v>100</v>
      </c>
      <c r="E52" s="78">
        <v>293456.59999999998</v>
      </c>
      <c r="G52" s="62" t="s">
        <v>70</v>
      </c>
      <c r="H52" s="77">
        <v>3428488.15</v>
      </c>
      <c r="I52" s="77">
        <v>3379095.02</v>
      </c>
      <c r="J52" s="77">
        <v>49393.13</v>
      </c>
      <c r="K52" s="64">
        <f t="shared" si="9"/>
        <v>1.4617265779048701E-2</v>
      </c>
      <c r="L52" s="77">
        <v>4300000</v>
      </c>
      <c r="M52" s="79">
        <f t="shared" si="10"/>
        <v>0.79732282558139533</v>
      </c>
      <c r="N52" s="75"/>
    </row>
    <row r="53" spans="1:14" ht="9" x14ac:dyDescent="0.15">
      <c r="A53" s="62" t="s">
        <v>71</v>
      </c>
      <c r="B53" s="77"/>
      <c r="C53" s="77"/>
      <c r="D53" s="77"/>
      <c r="E53" s="78"/>
      <c r="G53" s="62" t="s">
        <v>71</v>
      </c>
      <c r="H53" s="77"/>
      <c r="I53" s="77"/>
      <c r="J53" s="77"/>
      <c r="K53" s="64" t="str">
        <f t="shared" si="9"/>
        <v/>
      </c>
      <c r="L53" s="77"/>
      <c r="M53" s="79"/>
      <c r="N53" s="75"/>
    </row>
    <row r="54" spans="1:14" ht="9" x14ac:dyDescent="0.15">
      <c r="A54" s="62" t="s">
        <v>51</v>
      </c>
      <c r="B54" s="77">
        <v>1846.98</v>
      </c>
      <c r="C54" s="77">
        <v>1831.6</v>
      </c>
      <c r="D54" s="77" t="s">
        <v>100</v>
      </c>
      <c r="E54" s="78">
        <v>15.38</v>
      </c>
      <c r="G54" s="62" t="s">
        <v>51</v>
      </c>
      <c r="H54" s="77">
        <v>467484.88</v>
      </c>
      <c r="I54" s="77">
        <v>530467.12</v>
      </c>
      <c r="J54" s="77">
        <v>-62982.239999999998</v>
      </c>
      <c r="K54" s="64">
        <f t="shared" si="9"/>
        <v>-0.11872977160205517</v>
      </c>
      <c r="L54" s="77">
        <v>636898</v>
      </c>
      <c r="M54" s="79">
        <f t="shared" si="10"/>
        <v>0.73400274455250292</v>
      </c>
      <c r="N54" s="75"/>
    </row>
    <row r="55" spans="1:14" ht="9" x14ac:dyDescent="0.15">
      <c r="A55" s="62" t="s">
        <v>52</v>
      </c>
      <c r="B55" s="77">
        <v>8.66</v>
      </c>
      <c r="C55" s="77" t="s">
        <v>100</v>
      </c>
      <c r="D55" s="77" t="s">
        <v>100</v>
      </c>
      <c r="E55" s="78">
        <v>8.66</v>
      </c>
      <c r="G55" s="62" t="s">
        <v>52</v>
      </c>
      <c r="H55" s="77">
        <v>22945.63</v>
      </c>
      <c r="I55" s="77">
        <v>19093.060000000001</v>
      </c>
      <c r="J55" s="77">
        <v>3852.57</v>
      </c>
      <c r="K55" s="64">
        <f t="shared" si="9"/>
        <v>0.20177855199742731</v>
      </c>
      <c r="L55" s="77">
        <v>9502</v>
      </c>
      <c r="M55" s="79">
        <f t="shared" si="10"/>
        <v>2.4148210902967797</v>
      </c>
      <c r="N55" s="75"/>
    </row>
    <row r="56" spans="1:14" ht="9" x14ac:dyDescent="0.15">
      <c r="A56" s="62" t="s">
        <v>4</v>
      </c>
      <c r="B56" s="77"/>
      <c r="C56" s="77"/>
      <c r="D56" s="77"/>
      <c r="E56" s="78"/>
      <c r="G56" s="62" t="s">
        <v>4</v>
      </c>
      <c r="H56" s="77"/>
      <c r="I56" s="77"/>
      <c r="J56" s="77"/>
      <c r="K56" s="64" t="str">
        <f t="shared" si="9"/>
        <v/>
      </c>
      <c r="L56" s="77"/>
      <c r="M56" s="79"/>
      <c r="N56" s="75"/>
    </row>
    <row r="57" spans="1:14" ht="9" x14ac:dyDescent="0.15">
      <c r="A57" s="62" t="s">
        <v>61</v>
      </c>
      <c r="B57" s="77">
        <v>15412480.029999999</v>
      </c>
      <c r="C57" s="77">
        <v>667552.42000000004</v>
      </c>
      <c r="D57" s="77" t="s">
        <v>100</v>
      </c>
      <c r="E57" s="78">
        <v>14744927.609999999</v>
      </c>
      <c r="G57" s="62" t="s">
        <v>61</v>
      </c>
      <c r="H57" s="77">
        <v>210884600.69999999</v>
      </c>
      <c r="I57" s="77">
        <v>195740664.30000001</v>
      </c>
      <c r="J57" s="77">
        <v>15143936.4</v>
      </c>
      <c r="K57" s="64">
        <f t="shared" si="9"/>
        <v>7.7367349570193394E-2</v>
      </c>
      <c r="L57" s="77">
        <v>254520000</v>
      </c>
      <c r="M57" s="79">
        <f t="shared" si="10"/>
        <v>0.82855807284299854</v>
      </c>
      <c r="N57" s="75"/>
    </row>
    <row r="58" spans="1:14" ht="9" x14ac:dyDescent="0.15">
      <c r="A58" s="62" t="s">
        <v>45</v>
      </c>
      <c r="B58" s="77" t="s">
        <v>100</v>
      </c>
      <c r="C58" s="77" t="s">
        <v>100</v>
      </c>
      <c r="D58" s="77" t="s">
        <v>100</v>
      </c>
      <c r="E58" s="78" t="s">
        <v>100</v>
      </c>
      <c r="G58" s="62" t="s">
        <v>45</v>
      </c>
      <c r="H58" s="77">
        <v>-5.91</v>
      </c>
      <c r="I58" s="77">
        <v>-1337.06</v>
      </c>
      <c r="J58" s="77">
        <v>1331.15</v>
      </c>
      <c r="K58" s="64">
        <f t="shared" si="9"/>
        <v>0.9955798543072113</v>
      </c>
      <c r="L58" s="77" t="s">
        <v>100</v>
      </c>
      <c r="M58" s="79"/>
      <c r="N58" s="75"/>
    </row>
    <row r="59" spans="1:14" ht="9" x14ac:dyDescent="0.15">
      <c r="A59" s="62" t="s">
        <v>53</v>
      </c>
      <c r="B59" s="77">
        <v>3557444.97</v>
      </c>
      <c r="C59" s="77" t="s">
        <v>100</v>
      </c>
      <c r="D59" s="77" t="s">
        <v>100</v>
      </c>
      <c r="E59" s="78">
        <v>3557444.97</v>
      </c>
      <c r="G59" s="62" t="s">
        <v>53</v>
      </c>
      <c r="H59" s="77">
        <v>46295219.270000003</v>
      </c>
      <c r="I59" s="77">
        <v>40242218.969999999</v>
      </c>
      <c r="J59" s="77">
        <v>6053000.2999999998</v>
      </c>
      <c r="K59" s="64">
        <f t="shared" si="9"/>
        <v>0.15041417831637044</v>
      </c>
      <c r="L59" s="77">
        <v>54944000</v>
      </c>
      <c r="M59" s="79">
        <f t="shared" si="10"/>
        <v>0.84258916842603382</v>
      </c>
      <c r="N59" s="75"/>
    </row>
    <row r="60" spans="1:14" ht="9" x14ac:dyDescent="0.15">
      <c r="A60" s="62" t="s">
        <v>5</v>
      </c>
      <c r="B60" s="77">
        <v>89221.95</v>
      </c>
      <c r="C60" s="77" t="s">
        <v>100</v>
      </c>
      <c r="D60" s="77" t="s">
        <v>100</v>
      </c>
      <c r="E60" s="78">
        <v>89221.95</v>
      </c>
      <c r="G60" s="62" t="s">
        <v>5</v>
      </c>
      <c r="H60" s="77">
        <v>487495.07</v>
      </c>
      <c r="I60" s="77">
        <v>350921.89</v>
      </c>
      <c r="J60" s="77">
        <v>136573.18</v>
      </c>
      <c r="K60" s="64">
        <f t="shared" si="9"/>
        <v>0.38918398621414008</v>
      </c>
      <c r="L60" s="77">
        <v>323200</v>
      </c>
      <c r="M60" s="79">
        <f t="shared" si="10"/>
        <v>1.5083387066831684</v>
      </c>
      <c r="N60" s="75"/>
    </row>
    <row r="61" spans="1:14" ht="9" x14ac:dyDescent="0.15">
      <c r="A61" s="62" t="s">
        <v>42</v>
      </c>
      <c r="B61" s="77">
        <v>197138.84</v>
      </c>
      <c r="C61" s="77" t="s">
        <v>100</v>
      </c>
      <c r="D61" s="77" t="s">
        <v>100</v>
      </c>
      <c r="E61" s="78">
        <v>197138.84</v>
      </c>
      <c r="G61" s="62" t="s">
        <v>42</v>
      </c>
      <c r="H61" s="77">
        <v>2212852.75</v>
      </c>
      <c r="I61" s="77">
        <v>8676275.4900000002</v>
      </c>
      <c r="J61" s="77">
        <v>-6463422.7400000002</v>
      </c>
      <c r="K61" s="64">
        <f t="shared" si="9"/>
        <v>-0.74495360912058828</v>
      </c>
      <c r="L61" s="77">
        <v>7918400</v>
      </c>
      <c r="M61" s="79">
        <f t="shared" si="10"/>
        <v>0.27945705571832691</v>
      </c>
      <c r="N61" s="75"/>
    </row>
    <row r="62" spans="1:14" ht="9" x14ac:dyDescent="0.15">
      <c r="A62" s="62" t="s">
        <v>72</v>
      </c>
      <c r="B62" s="77"/>
      <c r="C62" s="77"/>
      <c r="D62" s="77"/>
      <c r="E62" s="78"/>
      <c r="G62" s="62" t="s">
        <v>72</v>
      </c>
      <c r="H62" s="77"/>
      <c r="I62" s="77"/>
      <c r="J62" s="77"/>
      <c r="K62" s="64" t="str">
        <f>IF(ISERROR((H62-I62)/ABS(I62)),"",(H62-I62)/ABS(I62))</f>
        <v/>
      </c>
      <c r="L62" s="77"/>
      <c r="M62" s="79"/>
      <c r="N62" s="75"/>
    </row>
    <row r="63" spans="1:14" ht="9" x14ac:dyDescent="0.15">
      <c r="A63" s="62" t="s">
        <v>73</v>
      </c>
      <c r="B63" s="77">
        <v>1034099.01</v>
      </c>
      <c r="C63" s="77" t="s">
        <v>100</v>
      </c>
      <c r="D63" s="77" t="s">
        <v>100</v>
      </c>
      <c r="E63" s="78">
        <v>1034099.01</v>
      </c>
      <c r="G63" s="62" t="s">
        <v>73</v>
      </c>
      <c r="H63" s="77">
        <v>13814400.630000001</v>
      </c>
      <c r="I63" s="77">
        <v>12006402.42</v>
      </c>
      <c r="J63" s="77">
        <v>1807998.21</v>
      </c>
      <c r="K63" s="64">
        <f>IF(ISERROR((H63-I63)/ABS(I63)),"",(H63-I63)/ABS(I63))</f>
        <v>0.15058617450538533</v>
      </c>
      <c r="L63" s="77">
        <v>15300000</v>
      </c>
      <c r="M63" s="79">
        <f>H63/L63</f>
        <v>0.90290200196078441</v>
      </c>
      <c r="N63" s="75"/>
    </row>
    <row r="64" spans="1:14" ht="9" x14ac:dyDescent="0.15">
      <c r="A64" s="62" t="s">
        <v>74</v>
      </c>
      <c r="B64" s="77">
        <v>155724.14000000001</v>
      </c>
      <c r="C64" s="77" t="s">
        <v>100</v>
      </c>
      <c r="D64" s="77" t="s">
        <v>100</v>
      </c>
      <c r="E64" s="78">
        <v>155724.14000000001</v>
      </c>
      <c r="G64" s="62" t="s">
        <v>74</v>
      </c>
      <c r="H64" s="77">
        <v>1140600.56</v>
      </c>
      <c r="I64" s="77">
        <v>1260585.8</v>
      </c>
      <c r="J64" s="77">
        <v>-119985.24</v>
      </c>
      <c r="K64" s="64">
        <f>IF(ISERROR((H64-I64)/ABS(I64)),"",(H64-I64)/ABS(I64))</f>
        <v>-9.5182128816618417E-2</v>
      </c>
      <c r="L64" s="77">
        <v>1400000</v>
      </c>
      <c r="M64" s="79">
        <f>H64/L64</f>
        <v>0.81471468571428574</v>
      </c>
      <c r="N64" s="75"/>
    </row>
    <row r="65" spans="1:14" ht="9" x14ac:dyDescent="0.15">
      <c r="A65" s="62" t="s">
        <v>75</v>
      </c>
      <c r="B65" s="77">
        <v>14920.34</v>
      </c>
      <c r="C65" s="77" t="s">
        <v>100</v>
      </c>
      <c r="D65" s="77" t="s">
        <v>100</v>
      </c>
      <c r="E65" s="78">
        <v>14920.34</v>
      </c>
      <c r="G65" s="62" t="s">
        <v>75</v>
      </c>
      <c r="H65" s="77">
        <v>235674.27</v>
      </c>
      <c r="I65" s="77">
        <v>147422.23000000001</v>
      </c>
      <c r="J65" s="77">
        <v>88252.04</v>
      </c>
      <c r="K65" s="64">
        <f>IF(ISERROR((H65-I65)/ABS(I65)),"",(H65-I65)/ABS(I65))</f>
        <v>0.59863454785618131</v>
      </c>
      <c r="L65" s="77">
        <v>170000</v>
      </c>
      <c r="M65" s="79">
        <f>H65/L65</f>
        <v>1.3863192352941176</v>
      </c>
      <c r="N65" s="75"/>
    </row>
    <row r="66" spans="1:14" ht="9" x14ac:dyDescent="0.15">
      <c r="A66" s="62" t="s">
        <v>93</v>
      </c>
      <c r="B66" s="77" t="s">
        <v>100</v>
      </c>
      <c r="C66" s="77" t="s">
        <v>100</v>
      </c>
      <c r="D66" s="77" t="s">
        <v>100</v>
      </c>
      <c r="E66" s="78" t="s">
        <v>100</v>
      </c>
      <c r="G66" s="62" t="s">
        <v>93</v>
      </c>
      <c r="H66" s="77" t="s">
        <v>100</v>
      </c>
      <c r="I66" s="77" t="s">
        <v>100</v>
      </c>
      <c r="J66" s="77" t="s">
        <v>100</v>
      </c>
      <c r="K66" s="64" t="str">
        <f t="shared" ref="K66:K67" si="11">IF(ISERROR((H66-I66)/ABS(I66)),"",(H66-I66)/ABS(I66))</f>
        <v/>
      </c>
      <c r="L66" s="77">
        <v>25856000</v>
      </c>
      <c r="M66" s="79"/>
      <c r="N66" s="75"/>
    </row>
    <row r="67" spans="1:14" ht="9" x14ac:dyDescent="0.15">
      <c r="A67" s="62" t="s">
        <v>125</v>
      </c>
      <c r="B67" s="77">
        <v>9883.35</v>
      </c>
      <c r="C67" s="77" t="s">
        <v>100</v>
      </c>
      <c r="D67" s="77" t="s">
        <v>100</v>
      </c>
      <c r="E67" s="78">
        <v>9883.35</v>
      </c>
      <c r="G67" s="62" t="s">
        <v>125</v>
      </c>
      <c r="H67" s="77">
        <v>764854.91</v>
      </c>
      <c r="I67" s="77" t="s">
        <v>100</v>
      </c>
      <c r="J67" s="77">
        <v>764854.91</v>
      </c>
      <c r="K67" s="64" t="str">
        <f t="shared" si="11"/>
        <v/>
      </c>
      <c r="L67" s="77">
        <v>2300000</v>
      </c>
      <c r="M67" s="79">
        <f t="shared" ref="M67" si="12">H67/L67</f>
        <v>0.33254561304347829</v>
      </c>
      <c r="N67" s="75"/>
    </row>
    <row r="68" spans="1:14" ht="9" x14ac:dyDescent="0.15">
      <c r="A68" s="62" t="s">
        <v>54</v>
      </c>
      <c r="B68" s="77">
        <v>1359.82</v>
      </c>
      <c r="C68" s="77" t="s">
        <v>100</v>
      </c>
      <c r="D68" s="77" t="s">
        <v>100</v>
      </c>
      <c r="E68" s="78">
        <v>1359.82</v>
      </c>
      <c r="G68" s="62" t="s">
        <v>54</v>
      </c>
      <c r="H68" s="77">
        <v>922.09</v>
      </c>
      <c r="I68" s="77">
        <v>-13253.58</v>
      </c>
      <c r="J68" s="77">
        <v>14175.67</v>
      </c>
      <c r="K68" s="64">
        <f t="shared" si="9"/>
        <v>1.0695729003031633</v>
      </c>
      <c r="L68" s="77" t="s">
        <v>100</v>
      </c>
      <c r="M68" s="79"/>
      <c r="N68" s="75"/>
    </row>
    <row r="69" spans="1:14" ht="5.0999999999999996" customHeight="1" x14ac:dyDescent="0.15">
      <c r="A69" s="76"/>
      <c r="B69" s="81"/>
      <c r="C69" s="81"/>
      <c r="D69" s="81"/>
      <c r="E69" s="80"/>
      <c r="G69" s="76"/>
      <c r="H69" s="81"/>
      <c r="I69" s="81"/>
      <c r="J69" s="81"/>
      <c r="K69" s="65"/>
      <c r="L69" s="81"/>
      <c r="M69" s="82"/>
      <c r="N69" s="75"/>
    </row>
    <row r="70" spans="1:14" ht="3" customHeight="1" x14ac:dyDescent="0.15">
      <c r="A70" s="62"/>
      <c r="B70" s="77"/>
      <c r="C70" s="77"/>
      <c r="D70" s="77"/>
      <c r="E70" s="78"/>
      <c r="G70" s="62"/>
      <c r="H70" s="77"/>
      <c r="I70" s="77"/>
      <c r="J70" s="77"/>
      <c r="K70" s="64"/>
      <c r="L70" s="77"/>
      <c r="M70" s="79"/>
      <c r="N70" s="75"/>
    </row>
    <row r="71" spans="1:14" s="11" customFormat="1" ht="9" x14ac:dyDescent="0.15">
      <c r="A71" s="69" t="s">
        <v>10</v>
      </c>
      <c r="B71" s="61">
        <v>148913403.55000001</v>
      </c>
      <c r="C71" s="61">
        <v>57292601.18</v>
      </c>
      <c r="D71" s="61">
        <v>257479.3</v>
      </c>
      <c r="E71" s="84">
        <v>91878281.670000002</v>
      </c>
      <c r="G71" s="69" t="s">
        <v>10</v>
      </c>
      <c r="H71" s="61">
        <v>932408865.52999997</v>
      </c>
      <c r="I71" s="61">
        <v>869403788.24000001</v>
      </c>
      <c r="J71" s="61">
        <v>63005077.289999999</v>
      </c>
      <c r="K71" s="66">
        <f>IF(ISERROR((H71-I71)/ABS(I71)),"",(H71-I71)/ABS(I71))</f>
        <v>7.2469292338311425E-2</v>
      </c>
      <c r="L71" s="61">
        <v>1064407600</v>
      </c>
      <c r="M71" s="85">
        <f t="shared" ref="M71" si="13">H71/L71</f>
        <v>0.87598854567554763</v>
      </c>
      <c r="N71" s="71"/>
    </row>
    <row r="72" spans="1:14" ht="3" customHeight="1" x14ac:dyDescent="0.15">
      <c r="A72" s="76"/>
      <c r="B72" s="81"/>
      <c r="C72" s="81"/>
      <c r="D72" s="81"/>
      <c r="E72" s="80"/>
      <c r="G72" s="76"/>
      <c r="H72" s="81"/>
      <c r="I72" s="81"/>
      <c r="J72" s="81"/>
      <c r="K72" s="65"/>
      <c r="L72" s="81"/>
      <c r="M72" s="82"/>
      <c r="N72" s="75"/>
    </row>
    <row r="73" spans="1:14" ht="5.0999999999999996" customHeight="1" x14ac:dyDescent="0.15">
      <c r="A73" s="62"/>
      <c r="B73" s="77"/>
      <c r="C73" s="77"/>
      <c r="D73" s="77"/>
      <c r="E73" s="78"/>
      <c r="G73" s="62"/>
      <c r="H73" s="77"/>
      <c r="I73" s="77"/>
      <c r="J73" s="77"/>
      <c r="K73" s="64"/>
      <c r="L73" s="77"/>
      <c r="M73" s="79"/>
      <c r="N73" s="75"/>
    </row>
    <row r="74" spans="1:14" ht="9" x14ac:dyDescent="0.15">
      <c r="A74" s="62" t="s">
        <v>6</v>
      </c>
      <c r="B74" s="77">
        <v>15993.73</v>
      </c>
      <c r="C74" s="77" t="s">
        <v>100</v>
      </c>
      <c r="D74" s="77" t="s">
        <v>100</v>
      </c>
      <c r="E74" s="78">
        <v>15993.73</v>
      </c>
      <c r="G74" s="62" t="s">
        <v>6</v>
      </c>
      <c r="H74" s="77">
        <v>433264.7</v>
      </c>
      <c r="I74" s="77">
        <v>331353.39</v>
      </c>
      <c r="J74" s="77">
        <v>101911.31</v>
      </c>
      <c r="K74" s="64">
        <f t="shared" ref="K74:K76" si="14">IF(ISERROR((H74-I74)/ABS(I74)),"",(H74-I74)/ABS(I74))</f>
        <v>0.30756078880013871</v>
      </c>
      <c r="L74" s="77">
        <v>360000</v>
      </c>
      <c r="M74" s="79">
        <f t="shared" ref="M74:M76" si="15">H74/L74</f>
        <v>1.2035130555555555</v>
      </c>
      <c r="N74" s="75"/>
    </row>
    <row r="75" spans="1:14" ht="9" x14ac:dyDescent="0.15">
      <c r="A75" s="62" t="s">
        <v>76</v>
      </c>
      <c r="B75" s="77">
        <v>1126293.94</v>
      </c>
      <c r="C75" s="77">
        <v>261.58</v>
      </c>
      <c r="D75" s="77">
        <v>716.76</v>
      </c>
      <c r="E75" s="78">
        <v>1126749.1200000001</v>
      </c>
      <c r="G75" s="62" t="s">
        <v>76</v>
      </c>
      <c r="H75" s="77">
        <v>4571454.92</v>
      </c>
      <c r="I75" s="77">
        <v>3322908.34</v>
      </c>
      <c r="J75" s="77">
        <v>1248546.58</v>
      </c>
      <c r="K75" s="64">
        <f t="shared" si="14"/>
        <v>0.37573909727525018</v>
      </c>
      <c r="L75" s="77">
        <v>4320000</v>
      </c>
      <c r="M75" s="79">
        <f t="shared" si="15"/>
        <v>1.0582071574074075</v>
      </c>
      <c r="N75" s="75"/>
    </row>
    <row r="76" spans="1:14" ht="9" x14ac:dyDescent="0.15">
      <c r="A76" s="62" t="s">
        <v>55</v>
      </c>
      <c r="B76" s="77">
        <v>103935.38</v>
      </c>
      <c r="C76" s="77" t="s">
        <v>100</v>
      </c>
      <c r="D76" s="77">
        <v>60</v>
      </c>
      <c r="E76" s="78">
        <v>103995.38</v>
      </c>
      <c r="G76" s="62" t="s">
        <v>55</v>
      </c>
      <c r="H76" s="77">
        <v>621745.94999999995</v>
      </c>
      <c r="I76" s="77">
        <v>326302</v>
      </c>
      <c r="J76" s="77">
        <v>295443.95</v>
      </c>
      <c r="K76" s="64">
        <f t="shared" si="14"/>
        <v>0.90543101176210983</v>
      </c>
      <c r="L76" s="77">
        <v>320000</v>
      </c>
      <c r="M76" s="79">
        <f t="shared" si="15"/>
        <v>1.9429560937499999</v>
      </c>
      <c r="N76" s="75"/>
    </row>
    <row r="77" spans="1:14" ht="5.0999999999999996" customHeight="1" x14ac:dyDescent="0.15">
      <c r="A77" s="76"/>
      <c r="B77" s="81"/>
      <c r="C77" s="81"/>
      <c r="D77" s="81"/>
      <c r="E77" s="80"/>
      <c r="G77" s="76"/>
      <c r="H77" s="81"/>
      <c r="I77" s="81"/>
      <c r="J77" s="81"/>
      <c r="K77" s="65"/>
      <c r="L77" s="81"/>
      <c r="M77" s="82"/>
      <c r="N77" s="75"/>
    </row>
    <row r="78" spans="1:14" ht="3" customHeight="1" x14ac:dyDescent="0.15">
      <c r="A78" s="62"/>
      <c r="B78" s="77"/>
      <c r="C78" s="77"/>
      <c r="D78" s="77"/>
      <c r="E78" s="78"/>
      <c r="G78" s="62"/>
      <c r="H78" s="77"/>
      <c r="I78" s="77"/>
      <c r="J78" s="77"/>
      <c r="K78" s="64"/>
      <c r="L78" s="77"/>
      <c r="M78" s="79"/>
      <c r="N78" s="75"/>
    </row>
    <row r="79" spans="1:14" s="11" customFormat="1" ht="9" x14ac:dyDescent="0.15">
      <c r="A79" s="69" t="s">
        <v>77</v>
      </c>
      <c r="B79" s="61">
        <v>1246223.05</v>
      </c>
      <c r="C79" s="61">
        <v>261.58</v>
      </c>
      <c r="D79" s="61">
        <v>776.76</v>
      </c>
      <c r="E79" s="84">
        <v>1246738.23</v>
      </c>
      <c r="G79" s="69" t="s">
        <v>77</v>
      </c>
      <c r="H79" s="61">
        <v>5626465.5700000003</v>
      </c>
      <c r="I79" s="61">
        <v>3980563.73</v>
      </c>
      <c r="J79" s="61">
        <v>1645901.84</v>
      </c>
      <c r="K79" s="66">
        <f>IF(ISERROR((H79-I79)/ABS(I79)),"",(H79-I79)/ABS(I79))</f>
        <v>0.41348460962839562</v>
      </c>
      <c r="L79" s="61">
        <v>5000000</v>
      </c>
      <c r="M79" s="85">
        <f t="shared" ref="M79" si="16">H79/L79</f>
        <v>1.125293114</v>
      </c>
      <c r="N79" s="71"/>
    </row>
    <row r="80" spans="1:14" ht="3" customHeight="1" x14ac:dyDescent="0.15">
      <c r="A80" s="76"/>
      <c r="B80" s="81"/>
      <c r="C80" s="81"/>
      <c r="D80" s="81"/>
      <c r="E80" s="80"/>
      <c r="G80" s="76"/>
      <c r="H80" s="81"/>
      <c r="I80" s="81"/>
      <c r="J80" s="81"/>
      <c r="K80" s="65"/>
      <c r="L80" s="81"/>
      <c r="M80" s="82"/>
      <c r="N80" s="75"/>
    </row>
    <row r="81" spans="1:14" ht="5.0999999999999996" customHeight="1" x14ac:dyDescent="0.15">
      <c r="A81" s="62"/>
      <c r="B81" s="77"/>
      <c r="C81" s="77"/>
      <c r="D81" s="77"/>
      <c r="E81" s="78"/>
      <c r="G81" s="62"/>
      <c r="H81" s="77"/>
      <c r="I81" s="77"/>
      <c r="J81" s="77"/>
      <c r="K81" s="64"/>
      <c r="L81" s="77"/>
      <c r="M81" s="79"/>
      <c r="N81" s="75"/>
    </row>
    <row r="82" spans="1:14" ht="9" x14ac:dyDescent="0.15">
      <c r="A82" s="62" t="s">
        <v>7</v>
      </c>
      <c r="B82" s="77">
        <v>113883.94</v>
      </c>
      <c r="C82" s="77">
        <v>1442</v>
      </c>
      <c r="D82" s="77" t="s">
        <v>100</v>
      </c>
      <c r="E82" s="78">
        <v>112441.94</v>
      </c>
      <c r="G82" s="62" t="s">
        <v>7</v>
      </c>
      <c r="H82" s="77">
        <v>1663021.32</v>
      </c>
      <c r="I82" s="77">
        <v>1164866.6499999999</v>
      </c>
      <c r="J82" s="77">
        <v>498154.67</v>
      </c>
      <c r="K82" s="64">
        <f t="shared" ref="K82:K84" si="17">IF(ISERROR((H82-I82)/ABS(I82)),"",(H82-I82)/ABS(I82))</f>
        <v>0.42764952537700363</v>
      </c>
      <c r="L82" s="77">
        <v>1600000</v>
      </c>
      <c r="M82" s="79">
        <f t="shared" ref="M82:M84" si="18">H82/L82</f>
        <v>1.039388325</v>
      </c>
      <c r="N82" s="75"/>
    </row>
    <row r="83" spans="1:14" ht="9" x14ac:dyDescent="0.15">
      <c r="A83" s="62" t="s">
        <v>56</v>
      </c>
      <c r="B83" s="77">
        <v>102485.24</v>
      </c>
      <c r="C83" s="77">
        <v>66.09</v>
      </c>
      <c r="D83" s="77">
        <v>1424.2</v>
      </c>
      <c r="E83" s="78">
        <v>103843.35</v>
      </c>
      <c r="G83" s="62" t="s">
        <v>56</v>
      </c>
      <c r="H83" s="77">
        <v>1910011.64</v>
      </c>
      <c r="I83" s="77">
        <v>1268127.01</v>
      </c>
      <c r="J83" s="77">
        <v>641884.63</v>
      </c>
      <c r="K83" s="64">
        <f t="shared" si="17"/>
        <v>0.50616746188538309</v>
      </c>
      <c r="L83" s="77">
        <v>1700000</v>
      </c>
      <c r="M83" s="79">
        <f t="shared" si="18"/>
        <v>1.1235362588235294</v>
      </c>
      <c r="N83" s="75"/>
    </row>
    <row r="84" spans="1:14" ht="9" x14ac:dyDescent="0.15">
      <c r="A84" s="62" t="s">
        <v>57</v>
      </c>
      <c r="B84" s="77">
        <v>67666.23</v>
      </c>
      <c r="C84" s="77">
        <v>765.96</v>
      </c>
      <c r="D84" s="77">
        <v>28483.16</v>
      </c>
      <c r="E84" s="78">
        <v>95383.43</v>
      </c>
      <c r="G84" s="62" t="s">
        <v>57</v>
      </c>
      <c r="H84" s="77">
        <v>1430767.81</v>
      </c>
      <c r="I84" s="77">
        <v>754945.53</v>
      </c>
      <c r="J84" s="77">
        <v>675822.28</v>
      </c>
      <c r="K84" s="64">
        <f t="shared" si="17"/>
        <v>0.89519343203475887</v>
      </c>
      <c r="L84" s="77">
        <v>1000000</v>
      </c>
      <c r="M84" s="79">
        <f t="shared" si="18"/>
        <v>1.4307678100000001</v>
      </c>
      <c r="N84" s="75"/>
    </row>
    <row r="85" spans="1:14" ht="5.0999999999999996" customHeight="1" x14ac:dyDescent="0.15">
      <c r="A85" s="76"/>
      <c r="B85" s="81"/>
      <c r="C85" s="81"/>
      <c r="D85" s="81"/>
      <c r="E85" s="80"/>
      <c r="G85" s="76"/>
      <c r="H85" s="81"/>
      <c r="I85" s="81"/>
      <c r="J85" s="81"/>
      <c r="K85" s="65"/>
      <c r="L85" s="81"/>
      <c r="M85" s="82"/>
      <c r="N85" s="75"/>
    </row>
    <row r="86" spans="1:14" ht="3" customHeight="1" x14ac:dyDescent="0.15">
      <c r="A86" s="62"/>
      <c r="B86" s="77"/>
      <c r="C86" s="77"/>
      <c r="D86" s="77"/>
      <c r="E86" s="78"/>
      <c r="G86" s="62"/>
      <c r="H86" s="77"/>
      <c r="I86" s="77"/>
      <c r="J86" s="77"/>
      <c r="K86" s="64"/>
      <c r="L86" s="77"/>
      <c r="M86" s="79"/>
      <c r="N86" s="75"/>
    </row>
    <row r="87" spans="1:14" s="11" customFormat="1" ht="9" x14ac:dyDescent="0.15">
      <c r="A87" s="69" t="s">
        <v>78</v>
      </c>
      <c r="B87" s="61">
        <v>1530258.46</v>
      </c>
      <c r="C87" s="61">
        <v>2535.63</v>
      </c>
      <c r="D87" s="61">
        <v>30684.12</v>
      </c>
      <c r="E87" s="84">
        <v>1558406.95</v>
      </c>
      <c r="G87" s="69" t="s">
        <v>78</v>
      </c>
      <c r="H87" s="61">
        <v>10630266.34</v>
      </c>
      <c r="I87" s="61">
        <v>7168502.9199999999</v>
      </c>
      <c r="J87" s="61">
        <v>3461763.42</v>
      </c>
      <c r="K87" s="66">
        <f>IF(ISERROR((H87-I87)/ABS(I87)),"",(H87-I87)/ABS(I87))</f>
        <v>0.48291302363032307</v>
      </c>
      <c r="L87" s="61">
        <v>9300000</v>
      </c>
      <c r="M87" s="85">
        <f t="shared" ref="M87" si="19">H87/L87</f>
        <v>1.1430393913978494</v>
      </c>
      <c r="N87" s="71"/>
    </row>
    <row r="88" spans="1:14" ht="3" customHeight="1" x14ac:dyDescent="0.15">
      <c r="A88" s="76"/>
      <c r="B88" s="81"/>
      <c r="C88" s="81"/>
      <c r="D88" s="81"/>
      <c r="E88" s="80"/>
      <c r="G88" s="76"/>
      <c r="H88" s="81"/>
      <c r="I88" s="81"/>
      <c r="J88" s="81"/>
      <c r="K88" s="65"/>
      <c r="L88" s="81"/>
      <c r="M88" s="82"/>
      <c r="N88" s="75"/>
    </row>
    <row r="89" spans="1:14" ht="9.9499999999999993" customHeight="1" x14ac:dyDescent="0.15">
      <c r="A89" s="76"/>
      <c r="B89" s="81"/>
      <c r="C89" s="81"/>
      <c r="D89" s="81"/>
      <c r="E89" s="80"/>
      <c r="G89" s="76"/>
      <c r="H89" s="81"/>
      <c r="I89" s="81"/>
      <c r="J89" s="81"/>
      <c r="K89" s="65"/>
      <c r="L89" s="81"/>
      <c r="M89" s="82"/>
      <c r="N89" s="75"/>
    </row>
    <row r="90" spans="1:14" ht="3" customHeight="1" x14ac:dyDescent="0.15">
      <c r="A90" s="62"/>
      <c r="B90" s="77"/>
      <c r="C90" s="77"/>
      <c r="D90" s="77"/>
      <c r="E90" s="78"/>
      <c r="G90" s="62"/>
      <c r="H90" s="77"/>
      <c r="I90" s="77"/>
      <c r="J90" s="77"/>
      <c r="K90" s="64"/>
      <c r="L90" s="77"/>
      <c r="M90" s="79"/>
      <c r="N90" s="75"/>
    </row>
    <row r="91" spans="1:14" s="11" customFormat="1" ht="9" x14ac:dyDescent="0.15">
      <c r="A91" s="69" t="s">
        <v>79</v>
      </c>
      <c r="B91" s="61">
        <v>330983139.58999997</v>
      </c>
      <c r="C91" s="61">
        <v>80889130.5</v>
      </c>
      <c r="D91" s="61">
        <v>1438959.17</v>
      </c>
      <c r="E91" s="84">
        <v>251532968.25999999</v>
      </c>
      <c r="G91" s="69" t="s">
        <v>79</v>
      </c>
      <c r="H91" s="61">
        <v>2107351672</v>
      </c>
      <c r="I91" s="61">
        <v>1908086396.8900001</v>
      </c>
      <c r="J91" s="61">
        <v>199265275.11000001</v>
      </c>
      <c r="K91" s="66">
        <f>IF(ISERROR((H91-I91)/ABS(I91)),"",(H91-I91)/ABS(I91))</f>
        <v>0.10443199817093367</v>
      </c>
      <c r="L91" s="61">
        <v>2272007600</v>
      </c>
      <c r="M91" s="85">
        <f t="shared" ref="M91" si="20">H91/L91</f>
        <v>0.9275284431266867</v>
      </c>
      <c r="N91" s="71"/>
    </row>
    <row r="92" spans="1:14" ht="3" customHeight="1" x14ac:dyDescent="0.15">
      <c r="A92" s="76"/>
      <c r="B92" s="81"/>
      <c r="C92" s="81"/>
      <c r="D92" s="81"/>
      <c r="E92" s="80"/>
      <c r="G92" s="76"/>
      <c r="H92" s="81"/>
      <c r="I92" s="81"/>
      <c r="J92" s="81"/>
      <c r="K92" s="65"/>
      <c r="L92" s="81"/>
      <c r="M92" s="82"/>
      <c r="N92" s="75"/>
    </row>
    <row r="93" spans="1:14" ht="5.0999999999999996" customHeight="1" x14ac:dyDescent="0.15">
      <c r="A93" s="62"/>
      <c r="B93" s="77"/>
      <c r="C93" s="77"/>
      <c r="D93" s="77"/>
      <c r="E93" s="78"/>
      <c r="G93" s="62"/>
      <c r="H93" s="77"/>
      <c r="I93" s="77"/>
      <c r="J93" s="77"/>
      <c r="K93" s="64"/>
      <c r="L93" s="77"/>
      <c r="M93" s="79"/>
      <c r="N93" s="75"/>
    </row>
    <row r="94" spans="1:14" ht="9" customHeight="1" x14ac:dyDescent="0.15">
      <c r="A94" s="62" t="s">
        <v>58</v>
      </c>
      <c r="B94" s="77"/>
      <c r="C94" s="77"/>
      <c r="D94" s="77"/>
      <c r="E94" s="78"/>
      <c r="G94" s="62" t="s">
        <v>58</v>
      </c>
      <c r="H94" s="77"/>
      <c r="I94" s="77"/>
      <c r="J94" s="77"/>
      <c r="K94" s="64"/>
      <c r="L94" s="77"/>
      <c r="M94" s="79"/>
      <c r="N94" s="75"/>
    </row>
    <row r="95" spans="1:14" ht="9" x14ac:dyDescent="0.15">
      <c r="A95" s="62" t="s">
        <v>60</v>
      </c>
      <c r="B95" s="77" t="s">
        <v>100</v>
      </c>
      <c r="C95" s="77" t="s">
        <v>100</v>
      </c>
      <c r="D95" s="77" t="s">
        <v>100</v>
      </c>
      <c r="E95" s="78" t="s">
        <v>100</v>
      </c>
      <c r="G95" s="62" t="s">
        <v>60</v>
      </c>
      <c r="H95" s="77">
        <v>228681517.06999999</v>
      </c>
      <c r="I95" s="77">
        <v>160416687.50999999</v>
      </c>
      <c r="J95" s="77">
        <v>68264829.560000002</v>
      </c>
      <c r="K95" s="64">
        <f t="shared" ref="K95:K96" si="21">IF(ISERROR((H95-I95)/ABS(I95)),"",(H95-I95)/ABS(I95))</f>
        <v>0.42554693417257189</v>
      </c>
      <c r="L95" s="77">
        <v>219776000</v>
      </c>
      <c r="M95" s="79">
        <f t="shared" ref="M95:M96" si="22">H95/L95</f>
        <v>1.0405208806694088</v>
      </c>
      <c r="N95" s="75"/>
    </row>
    <row r="96" spans="1:14" ht="9" x14ac:dyDescent="0.15">
      <c r="A96" s="62" t="s">
        <v>59</v>
      </c>
      <c r="B96" s="77" t="s">
        <v>100</v>
      </c>
      <c r="C96" s="77" t="s">
        <v>100</v>
      </c>
      <c r="D96" s="77" t="s">
        <v>100</v>
      </c>
      <c r="E96" s="78" t="s">
        <v>100</v>
      </c>
      <c r="G96" s="62" t="s">
        <v>59</v>
      </c>
      <c r="H96" s="77">
        <v>93201998.709999993</v>
      </c>
      <c r="I96" s="77">
        <v>87804923.019999996</v>
      </c>
      <c r="J96" s="77">
        <v>5397075.6900000004</v>
      </c>
      <c r="K96" s="64">
        <f t="shared" si="21"/>
        <v>6.1466663876815479E-2</v>
      </c>
      <c r="L96" s="77">
        <v>119584000</v>
      </c>
      <c r="M96" s="79">
        <f t="shared" si="22"/>
        <v>0.77938519124632055</v>
      </c>
      <c r="N96" s="75"/>
    </row>
    <row r="97" spans="1:14" ht="5.0999999999999996" customHeight="1" x14ac:dyDescent="0.15">
      <c r="A97" s="76"/>
      <c r="B97" s="81"/>
      <c r="C97" s="81"/>
      <c r="D97" s="81"/>
      <c r="E97" s="80"/>
      <c r="G97" s="76"/>
      <c r="H97" s="81"/>
      <c r="I97" s="81"/>
      <c r="J97" s="81"/>
      <c r="K97" s="65"/>
      <c r="L97" s="81"/>
      <c r="M97" s="82"/>
      <c r="N97" s="75"/>
    </row>
    <row r="98" spans="1:14" ht="3" customHeight="1" x14ac:dyDescent="0.15">
      <c r="A98" s="76"/>
      <c r="B98" s="77"/>
      <c r="C98" s="77"/>
      <c r="D98" s="77"/>
      <c r="E98" s="78"/>
      <c r="G98" s="76"/>
      <c r="H98" s="77"/>
      <c r="I98" s="77"/>
      <c r="J98" s="77"/>
      <c r="K98" s="64"/>
      <c r="L98" s="77"/>
      <c r="M98" s="79"/>
      <c r="N98" s="75"/>
    </row>
    <row r="99" spans="1:14" s="11" customFormat="1" ht="9" x14ac:dyDescent="0.15">
      <c r="A99" s="69" t="s">
        <v>43</v>
      </c>
      <c r="B99" s="61" t="s">
        <v>100</v>
      </c>
      <c r="C99" s="61" t="s">
        <v>100</v>
      </c>
      <c r="D99" s="61" t="s">
        <v>100</v>
      </c>
      <c r="E99" s="84" t="s">
        <v>100</v>
      </c>
      <c r="G99" s="69" t="s">
        <v>43</v>
      </c>
      <c r="H99" s="61">
        <v>321883515.77999997</v>
      </c>
      <c r="I99" s="61">
        <v>248221610.53</v>
      </c>
      <c r="J99" s="61">
        <v>73661905.25</v>
      </c>
      <c r="K99" s="66">
        <f>IF(ISERROR((H99-I99)/ABS(I99)),"",(H99-I99)/ABS(I99))</f>
        <v>0.29675863069584429</v>
      </c>
      <c r="L99" s="61">
        <v>339360000</v>
      </c>
      <c r="M99" s="85">
        <f t="shared" ref="M99" si="23">H99/L99</f>
        <v>0.9485016377298443</v>
      </c>
      <c r="N99" s="71"/>
    </row>
    <row r="100" spans="1:14" ht="3" customHeight="1" x14ac:dyDescent="0.15">
      <c r="A100" s="76"/>
      <c r="B100" s="81"/>
      <c r="C100" s="81"/>
      <c r="D100" s="81"/>
      <c r="E100" s="80"/>
      <c r="G100" s="76"/>
      <c r="H100" s="81"/>
      <c r="I100" s="81"/>
      <c r="J100" s="81"/>
      <c r="K100" s="65"/>
      <c r="L100" s="81"/>
      <c r="M100" s="82"/>
      <c r="N100" s="75"/>
    </row>
    <row r="101" spans="1:14" ht="5.0999999999999996" customHeight="1" x14ac:dyDescent="0.15">
      <c r="A101" s="62"/>
      <c r="B101" s="77"/>
      <c r="C101" s="77"/>
      <c r="D101" s="77"/>
      <c r="E101" s="78"/>
      <c r="G101" s="62"/>
      <c r="H101" s="77"/>
      <c r="I101" s="77"/>
      <c r="J101" s="77"/>
      <c r="K101" s="64"/>
      <c r="L101" s="77"/>
      <c r="M101" s="79"/>
      <c r="N101" s="75"/>
    </row>
    <row r="102" spans="1:14" ht="9" customHeight="1" x14ac:dyDescent="0.15">
      <c r="A102" s="62" t="s">
        <v>38</v>
      </c>
      <c r="B102" s="77"/>
      <c r="C102" s="77"/>
      <c r="D102" s="77"/>
      <c r="E102" s="78"/>
      <c r="G102" s="62" t="s">
        <v>38</v>
      </c>
      <c r="H102" s="77"/>
      <c r="I102" s="77"/>
      <c r="J102" s="77"/>
      <c r="K102" s="64"/>
      <c r="L102" s="77"/>
      <c r="M102" s="79"/>
      <c r="N102" s="75"/>
    </row>
    <row r="103" spans="1:14" ht="9" customHeight="1" x14ac:dyDescent="0.15">
      <c r="A103" s="62" t="s">
        <v>80</v>
      </c>
      <c r="B103" s="77"/>
      <c r="C103" s="77"/>
      <c r="D103" s="77"/>
      <c r="E103" s="78"/>
      <c r="G103" s="62" t="s">
        <v>80</v>
      </c>
      <c r="H103" s="77"/>
      <c r="I103" s="77"/>
      <c r="J103" s="77"/>
      <c r="K103" s="64"/>
      <c r="L103" s="77"/>
      <c r="M103" s="79"/>
      <c r="N103" s="75"/>
    </row>
    <row r="104" spans="1:14" ht="9" x14ac:dyDescent="0.15">
      <c r="A104" s="62" t="s">
        <v>41</v>
      </c>
      <c r="B104" s="77" t="s">
        <v>100</v>
      </c>
      <c r="C104" s="77" t="s">
        <v>100</v>
      </c>
      <c r="D104" s="77" t="s">
        <v>100</v>
      </c>
      <c r="E104" s="78" t="s">
        <v>100</v>
      </c>
      <c r="G104" s="62" t="s">
        <v>41</v>
      </c>
      <c r="H104" s="77">
        <v>33106.400000000001</v>
      </c>
      <c r="I104" s="77">
        <v>14373.13</v>
      </c>
      <c r="J104" s="77">
        <v>18733.27</v>
      </c>
      <c r="K104" s="64">
        <f t="shared" ref="K104:K105" si="24">IF(ISERROR((H104-I104)/ABS(I104)),"",(H104-I104)/ABS(I104))</f>
        <v>1.3033535492965</v>
      </c>
      <c r="L104" s="77">
        <v>30704</v>
      </c>
      <c r="M104" s="79">
        <f t="shared" ref="M104:M105" si="25">H104/L104</f>
        <v>1.0782438770192808</v>
      </c>
      <c r="N104" s="75"/>
    </row>
    <row r="105" spans="1:14" ht="9" x14ac:dyDescent="0.15">
      <c r="A105" s="62" t="s">
        <v>87</v>
      </c>
      <c r="B105" s="77" t="s">
        <v>100</v>
      </c>
      <c r="C105" s="77" t="s">
        <v>100</v>
      </c>
      <c r="D105" s="77" t="s">
        <v>100</v>
      </c>
      <c r="E105" s="78" t="s">
        <v>100</v>
      </c>
      <c r="G105" s="62" t="s">
        <v>87</v>
      </c>
      <c r="H105" s="77">
        <v>6735481.0999999996</v>
      </c>
      <c r="I105" s="77">
        <v>6834033.1699999999</v>
      </c>
      <c r="J105" s="77">
        <v>-98552.07</v>
      </c>
      <c r="K105" s="64">
        <f t="shared" si="24"/>
        <v>-1.4420777240681771E-2</v>
      </c>
      <c r="L105" s="77">
        <v>7433600</v>
      </c>
      <c r="M105" s="79">
        <f t="shared" si="25"/>
        <v>0.90608602830391727</v>
      </c>
      <c r="N105" s="75"/>
    </row>
    <row r="106" spans="1:14" ht="9" x14ac:dyDescent="0.15">
      <c r="A106" s="62" t="s">
        <v>4</v>
      </c>
      <c r="B106" s="77"/>
      <c r="C106" s="77"/>
      <c r="D106" s="77"/>
      <c r="E106" s="78"/>
      <c r="G106" s="62" t="s">
        <v>4</v>
      </c>
      <c r="H106" s="77"/>
      <c r="I106" s="77"/>
      <c r="J106" s="77"/>
      <c r="K106" s="64"/>
      <c r="L106" s="77"/>
      <c r="M106" s="79"/>
      <c r="N106" s="75"/>
    </row>
    <row r="107" spans="1:14" ht="9" x14ac:dyDescent="0.15">
      <c r="A107" s="62" t="s">
        <v>85</v>
      </c>
      <c r="B107" s="77" t="s">
        <v>100</v>
      </c>
      <c r="C107" s="77" t="s">
        <v>100</v>
      </c>
      <c r="D107" s="77" t="s">
        <v>100</v>
      </c>
      <c r="E107" s="78" t="s">
        <v>100</v>
      </c>
      <c r="G107" s="62" t="s">
        <v>85</v>
      </c>
      <c r="H107" s="77">
        <v>17405.57</v>
      </c>
      <c r="I107" s="77">
        <v>23269.5</v>
      </c>
      <c r="J107" s="77">
        <v>-5863.93</v>
      </c>
      <c r="K107" s="64">
        <f t="shared" ref="K107:K109" si="26">IF(ISERROR((H107-I107)/ABS(I107)),"",(H107-I107)/ABS(I107))</f>
        <v>-0.25200068759535016</v>
      </c>
      <c r="L107" s="77">
        <v>3232</v>
      </c>
      <c r="M107" s="79">
        <f t="shared" ref="M107:M108" si="27">H107/L107</f>
        <v>5.3853867574257421</v>
      </c>
      <c r="N107" s="75"/>
    </row>
    <row r="108" spans="1:14" ht="9" x14ac:dyDescent="0.15">
      <c r="A108" s="87" t="s">
        <v>89</v>
      </c>
      <c r="B108" s="77" t="s">
        <v>100</v>
      </c>
      <c r="C108" s="77" t="s">
        <v>100</v>
      </c>
      <c r="D108" s="77" t="s">
        <v>100</v>
      </c>
      <c r="E108" s="78" t="s">
        <v>100</v>
      </c>
      <c r="G108" s="87" t="s">
        <v>89</v>
      </c>
      <c r="H108" s="77">
        <v>-86672448.159999996</v>
      </c>
      <c r="I108" s="77">
        <v>-67256219.150000006</v>
      </c>
      <c r="J108" s="77">
        <v>-19416229.010000002</v>
      </c>
      <c r="K108" s="64">
        <f t="shared" si="26"/>
        <v>-0.28869046246409452</v>
      </c>
      <c r="L108" s="77">
        <v>-80315200</v>
      </c>
      <c r="M108" s="79">
        <f t="shared" si="27"/>
        <v>1.0791537362790604</v>
      </c>
      <c r="N108" s="75"/>
    </row>
    <row r="109" spans="1:14" ht="9" x14ac:dyDescent="0.15">
      <c r="A109" s="62" t="s">
        <v>86</v>
      </c>
      <c r="B109" s="77" t="s">
        <v>100</v>
      </c>
      <c r="C109" s="77" t="s">
        <v>100</v>
      </c>
      <c r="D109" s="77" t="s">
        <v>100</v>
      </c>
      <c r="E109" s="78" t="s">
        <v>100</v>
      </c>
      <c r="G109" s="62" t="s">
        <v>86</v>
      </c>
      <c r="H109" s="77">
        <v>5.91</v>
      </c>
      <c r="I109" s="77">
        <v>1089.96</v>
      </c>
      <c r="J109" s="77">
        <v>-1084.05</v>
      </c>
      <c r="K109" s="64">
        <f t="shared" si="26"/>
        <v>-0.99457778267092367</v>
      </c>
      <c r="L109" s="77" t="s">
        <v>100</v>
      </c>
      <c r="M109" s="79"/>
      <c r="N109" s="75"/>
    </row>
    <row r="110" spans="1:14" ht="9" x14ac:dyDescent="0.15">
      <c r="A110" s="62" t="s">
        <v>53</v>
      </c>
      <c r="B110" s="77"/>
      <c r="C110" s="77"/>
      <c r="D110" s="77"/>
      <c r="E110" s="78"/>
      <c r="G110" s="62" t="s">
        <v>53</v>
      </c>
      <c r="H110" s="61"/>
      <c r="I110" s="77"/>
      <c r="J110" s="77"/>
      <c r="K110" s="64"/>
      <c r="L110" s="77"/>
      <c r="M110" s="79"/>
      <c r="N110" s="75"/>
    </row>
    <row r="111" spans="1:14" ht="9" x14ac:dyDescent="0.15">
      <c r="A111" s="62" t="s">
        <v>87</v>
      </c>
      <c r="B111" s="77" t="s">
        <v>100</v>
      </c>
      <c r="C111" s="77" t="s">
        <v>100</v>
      </c>
      <c r="D111" s="77" t="s">
        <v>100</v>
      </c>
      <c r="E111" s="78" t="s">
        <v>100</v>
      </c>
      <c r="G111" s="62" t="s">
        <v>87</v>
      </c>
      <c r="H111" s="77">
        <v>4867072.1900000004</v>
      </c>
      <c r="I111" s="77">
        <v>3396485.17</v>
      </c>
      <c r="J111" s="77">
        <v>1470587.02</v>
      </c>
      <c r="K111" s="64">
        <f>IF(ISERROR((H111-I111)/ABS(I111)),"",(H111-I111)/ABS(I111))</f>
        <v>0.43297319034076648</v>
      </c>
      <c r="L111" s="77">
        <v>5009600</v>
      </c>
      <c r="M111" s="79">
        <f t="shared" ref="M111:M114" si="28">H111/L111</f>
        <v>0.97154906379750883</v>
      </c>
      <c r="N111" s="75"/>
    </row>
    <row r="112" spans="1:14" ht="9" x14ac:dyDescent="0.15">
      <c r="A112" s="62" t="s">
        <v>5</v>
      </c>
      <c r="B112" s="77"/>
      <c r="C112" s="77"/>
      <c r="D112" s="77"/>
      <c r="E112" s="78"/>
      <c r="G112" s="62" t="s">
        <v>5</v>
      </c>
      <c r="H112" s="77"/>
      <c r="I112" s="77"/>
      <c r="J112" s="77"/>
      <c r="K112" s="64"/>
      <c r="L112" s="77"/>
      <c r="M112" s="79"/>
      <c r="N112" s="75"/>
    </row>
    <row r="113" spans="1:14" ht="9" x14ac:dyDescent="0.15">
      <c r="A113" s="62" t="s">
        <v>85</v>
      </c>
      <c r="B113" s="77" t="s">
        <v>100</v>
      </c>
      <c r="C113" s="77" t="s">
        <v>100</v>
      </c>
      <c r="D113" s="77" t="s">
        <v>100</v>
      </c>
      <c r="E113" s="78" t="s">
        <v>100</v>
      </c>
      <c r="G113" s="62" t="s">
        <v>85</v>
      </c>
      <c r="H113" s="77">
        <v>16925.28</v>
      </c>
      <c r="I113" s="77">
        <v>13333.9</v>
      </c>
      <c r="J113" s="77">
        <v>3591.38</v>
      </c>
      <c r="K113" s="64">
        <f t="shared" ref="K113:K114" si="29">IF(ISERROR((H113-I113)/ABS(I113)),"",(H113-I113)/ABS(I113))</f>
        <v>0.26934205296274905</v>
      </c>
      <c r="L113" s="77">
        <v>42016</v>
      </c>
      <c r="M113" s="79">
        <f t="shared" si="28"/>
        <v>0.40282939832444781</v>
      </c>
      <c r="N113" s="75"/>
    </row>
    <row r="114" spans="1:14" ht="9" x14ac:dyDescent="0.15">
      <c r="A114" s="62" t="s">
        <v>87</v>
      </c>
      <c r="B114" s="77" t="s">
        <v>100</v>
      </c>
      <c r="C114" s="77" t="s">
        <v>100</v>
      </c>
      <c r="D114" s="77" t="s">
        <v>100</v>
      </c>
      <c r="E114" s="78" t="s">
        <v>100</v>
      </c>
      <c r="G114" s="62" t="s">
        <v>87</v>
      </c>
      <c r="H114" s="77">
        <v>3352261.36</v>
      </c>
      <c r="I114" s="77">
        <v>3057641.98</v>
      </c>
      <c r="J114" s="77">
        <v>294619.38</v>
      </c>
      <c r="K114" s="64">
        <f t="shared" si="29"/>
        <v>9.6355093868772654E-2</v>
      </c>
      <c r="L114" s="77">
        <v>3490560</v>
      </c>
      <c r="M114" s="79">
        <f t="shared" si="28"/>
        <v>0.96037924000733399</v>
      </c>
      <c r="N114" s="75"/>
    </row>
    <row r="115" spans="1:14" ht="5.0999999999999996" customHeight="1" x14ac:dyDescent="0.15">
      <c r="A115" s="76"/>
      <c r="B115" s="81"/>
      <c r="C115" s="81"/>
      <c r="D115" s="81"/>
      <c r="E115" s="80"/>
      <c r="G115" s="76"/>
      <c r="H115" s="81"/>
      <c r="I115" s="81"/>
      <c r="J115" s="81"/>
      <c r="K115" s="65"/>
      <c r="L115" s="81"/>
      <c r="M115" s="82"/>
      <c r="N115" s="75"/>
    </row>
    <row r="116" spans="1:14" ht="3" customHeight="1" x14ac:dyDescent="0.15">
      <c r="A116" s="62"/>
      <c r="B116" s="77"/>
      <c r="C116" s="77"/>
      <c r="D116" s="77"/>
      <c r="E116" s="78"/>
      <c r="G116" s="62"/>
      <c r="H116" s="77"/>
      <c r="I116" s="77"/>
      <c r="J116" s="77"/>
      <c r="K116" s="64"/>
      <c r="L116" s="77"/>
      <c r="M116" s="79"/>
      <c r="N116" s="75"/>
    </row>
    <row r="117" spans="1:14" s="11" customFormat="1" ht="9" x14ac:dyDescent="0.15">
      <c r="A117" s="69" t="s">
        <v>44</v>
      </c>
      <c r="B117" s="61" t="s">
        <v>100</v>
      </c>
      <c r="C117" s="61" t="s">
        <v>100</v>
      </c>
      <c r="D117" s="61" t="s">
        <v>100</v>
      </c>
      <c r="E117" s="84" t="s">
        <v>100</v>
      </c>
      <c r="G117" s="69" t="s">
        <v>44</v>
      </c>
      <c r="H117" s="61">
        <v>-71650190.349999994</v>
      </c>
      <c r="I117" s="61">
        <v>-53915992.340000004</v>
      </c>
      <c r="J117" s="61">
        <v>-17734198.010000002</v>
      </c>
      <c r="K117" s="66">
        <f>IF(ISERROR((H117-I117)/ABS(I117)),"",(H117-I117)/ABS(I117))</f>
        <v>-0.32892277857312252</v>
      </c>
      <c r="L117" s="61">
        <v>-64305488</v>
      </c>
      <c r="M117" s="85">
        <f t="shared" ref="M117" si="30">H117/L117</f>
        <v>1.1142157936815593</v>
      </c>
      <c r="N117" s="71"/>
    </row>
    <row r="118" spans="1:14" ht="3" customHeight="1" x14ac:dyDescent="0.15">
      <c r="A118" s="76"/>
      <c r="B118" s="81"/>
      <c r="C118" s="81"/>
      <c r="D118" s="81"/>
      <c r="E118" s="80"/>
      <c r="G118" s="76"/>
      <c r="H118" s="81"/>
      <c r="I118" s="81"/>
      <c r="J118" s="81"/>
      <c r="K118" s="65"/>
      <c r="L118" s="81"/>
      <c r="M118" s="82"/>
      <c r="N118" s="75"/>
    </row>
    <row r="119" spans="1:14" ht="8.1" customHeight="1" x14ac:dyDescent="0.15">
      <c r="A119" s="76"/>
      <c r="B119" s="81"/>
      <c r="C119" s="81"/>
      <c r="D119" s="81"/>
      <c r="E119" s="80"/>
      <c r="G119" s="76"/>
      <c r="H119" s="81"/>
      <c r="I119" s="81"/>
      <c r="J119" s="81"/>
      <c r="K119" s="65"/>
      <c r="L119" s="81"/>
      <c r="M119" s="82"/>
      <c r="N119" s="75"/>
    </row>
    <row r="120" spans="1:14" ht="3" customHeight="1" x14ac:dyDescent="0.15">
      <c r="A120" s="62"/>
      <c r="B120" s="77"/>
      <c r="C120" s="77"/>
      <c r="D120" s="77"/>
      <c r="E120" s="78"/>
      <c r="G120" s="62"/>
      <c r="H120" s="77"/>
      <c r="I120" s="77"/>
      <c r="J120" s="77"/>
      <c r="K120" s="64"/>
      <c r="L120" s="77"/>
      <c r="M120" s="79"/>
      <c r="N120" s="75"/>
    </row>
    <row r="121" spans="1:14" s="11" customFormat="1" ht="9" x14ac:dyDescent="0.15">
      <c r="A121" s="69" t="s">
        <v>81</v>
      </c>
      <c r="B121" s="61" t="s">
        <v>100</v>
      </c>
      <c r="C121" s="61" t="s">
        <v>100</v>
      </c>
      <c r="D121" s="61" t="s">
        <v>100</v>
      </c>
      <c r="E121" s="84" t="s">
        <v>100</v>
      </c>
      <c r="G121" s="69" t="s">
        <v>81</v>
      </c>
      <c r="H121" s="61">
        <v>250233325.43000001</v>
      </c>
      <c r="I121" s="61">
        <v>194305618.19</v>
      </c>
      <c r="J121" s="61">
        <v>55927707.240000002</v>
      </c>
      <c r="K121" s="66">
        <f>IF(ISERROR((H121-I121)/ABS(I121)),"",(H121-I121)/ABS(I121))</f>
        <v>0.28783371145404352</v>
      </c>
      <c r="L121" s="61">
        <v>275054512</v>
      </c>
      <c r="M121" s="85">
        <f t="shared" ref="M121" si="31">H121/L121</f>
        <v>0.90975902780318696</v>
      </c>
      <c r="N121" s="71"/>
    </row>
    <row r="122" spans="1:14" ht="3" customHeight="1" x14ac:dyDescent="0.15">
      <c r="A122" s="76"/>
      <c r="B122" s="81"/>
      <c r="C122" s="81"/>
      <c r="D122" s="81"/>
      <c r="E122" s="80"/>
      <c r="G122" s="76"/>
      <c r="H122" s="81"/>
      <c r="I122" s="81"/>
      <c r="J122" s="81"/>
      <c r="K122" s="65"/>
      <c r="L122" s="81"/>
      <c r="M122" s="82"/>
      <c r="N122" s="75"/>
    </row>
    <row r="123" spans="1:14" ht="8.1" customHeight="1" x14ac:dyDescent="0.15">
      <c r="A123" s="74"/>
      <c r="B123" s="81"/>
      <c r="C123" s="81"/>
      <c r="D123" s="81"/>
      <c r="E123" s="80"/>
      <c r="G123" s="73"/>
      <c r="H123" s="81"/>
      <c r="I123" s="81"/>
      <c r="J123" s="81"/>
      <c r="K123" s="65"/>
      <c r="L123" s="81"/>
      <c r="M123" s="82"/>
      <c r="N123" s="75"/>
    </row>
    <row r="124" spans="1:14" ht="3" customHeight="1" x14ac:dyDescent="0.15">
      <c r="A124" s="62"/>
      <c r="B124" s="77"/>
      <c r="C124" s="77"/>
      <c r="D124" s="77"/>
      <c r="E124" s="78"/>
      <c r="G124" s="62"/>
      <c r="H124" s="77"/>
      <c r="I124" s="77"/>
      <c r="J124" s="77"/>
      <c r="K124" s="67"/>
      <c r="L124" s="77"/>
      <c r="M124" s="79"/>
      <c r="N124" s="75"/>
    </row>
    <row r="125" spans="1:14" s="11" customFormat="1" ht="9" x14ac:dyDescent="0.15">
      <c r="A125" s="69" t="s">
        <v>9</v>
      </c>
      <c r="B125" s="61">
        <v>330983139.58999997</v>
      </c>
      <c r="C125" s="61">
        <v>80889130.5</v>
      </c>
      <c r="D125" s="61">
        <v>1438959.17</v>
      </c>
      <c r="E125" s="84">
        <v>251532968.25999999</v>
      </c>
      <c r="G125" s="69" t="s">
        <v>9</v>
      </c>
      <c r="H125" s="61">
        <v>2357584997.4299998</v>
      </c>
      <c r="I125" s="61">
        <v>2102392015.0799999</v>
      </c>
      <c r="J125" s="61">
        <v>255192982.34999999</v>
      </c>
      <c r="K125" s="66">
        <f>IF(ISERROR((H125-I125)/ABS(I125)),"",(H125-I125)/ABS(I125))</f>
        <v>0.12138220680042362</v>
      </c>
      <c r="L125" s="61">
        <v>2547062112</v>
      </c>
      <c r="M125" s="85">
        <f t="shared" ref="M125" si="32">H125/L125</f>
        <v>0.92560954298000242</v>
      </c>
      <c r="N125" s="71"/>
    </row>
    <row r="126" spans="1:14" ht="3" customHeight="1" x14ac:dyDescent="0.15">
      <c r="A126" s="73"/>
      <c r="B126" s="81"/>
      <c r="C126" s="81"/>
      <c r="D126" s="81"/>
      <c r="E126" s="80"/>
      <c r="G126" s="73"/>
      <c r="H126" s="81"/>
      <c r="I126" s="81"/>
      <c r="J126" s="81"/>
      <c r="K126" s="68"/>
      <c r="L126" s="81"/>
      <c r="M126" s="89"/>
      <c r="N126" s="75"/>
    </row>
    <row r="127" spans="1:14" ht="6" customHeight="1" x14ac:dyDescent="0.15">
      <c r="A127" s="75"/>
      <c r="B127" s="90"/>
      <c r="C127" s="90"/>
      <c r="D127" s="90"/>
      <c r="E127" s="90"/>
      <c r="G127" s="75"/>
      <c r="H127" s="90"/>
      <c r="I127" s="90"/>
      <c r="J127" s="90"/>
      <c r="K127" s="75"/>
      <c r="L127" s="90"/>
      <c r="M127" s="75"/>
      <c r="N127" s="75"/>
    </row>
    <row r="128" spans="1:14" ht="9" customHeight="1" x14ac:dyDescent="0.15">
      <c r="A128" s="57" t="s">
        <v>82</v>
      </c>
      <c r="B128" s="58">
        <v>2831576.49</v>
      </c>
      <c r="C128" s="33"/>
      <c r="D128" s="90"/>
      <c r="E128" s="91"/>
      <c r="G128" s="57" t="s">
        <v>82</v>
      </c>
      <c r="H128" s="58">
        <v>5593995.9500000002</v>
      </c>
      <c r="I128" s="33"/>
      <c r="J128" s="90"/>
      <c r="K128" s="75"/>
      <c r="L128" s="90"/>
      <c r="M128" s="75"/>
      <c r="N128" s="75"/>
    </row>
    <row r="129" spans="1:13" ht="9.75" customHeight="1" x14ac:dyDescent="0.15">
      <c r="A129" s="100" t="s">
        <v>157</v>
      </c>
      <c r="B129" s="100"/>
      <c r="C129" s="100"/>
      <c r="D129" s="100"/>
      <c r="E129" s="100"/>
      <c r="F129" s="6"/>
      <c r="G129" s="100"/>
      <c r="H129" s="100"/>
      <c r="I129" s="100"/>
      <c r="J129" s="100"/>
      <c r="K129" s="100"/>
      <c r="L129" s="100"/>
      <c r="M129" s="100"/>
    </row>
    <row r="130" spans="1:13" ht="8.1" customHeight="1" x14ac:dyDescent="0.15">
      <c r="A130" s="45"/>
      <c r="B130" s="45"/>
      <c r="C130" s="45"/>
      <c r="D130" s="45"/>
      <c r="E130" s="45"/>
      <c r="F130" s="6"/>
      <c r="G130" s="45"/>
      <c r="H130" s="45"/>
      <c r="I130" s="45"/>
      <c r="J130" s="45"/>
      <c r="K130" s="45"/>
      <c r="L130" s="45"/>
      <c r="M130" s="45"/>
    </row>
    <row r="131" spans="1:13" ht="8.25" customHeight="1" x14ac:dyDescent="0.15">
      <c r="A131" s="92"/>
      <c r="B131" s="42"/>
      <c r="C131" s="93"/>
      <c r="D131" s="44"/>
      <c r="E131" s="42"/>
      <c r="G131" s="100"/>
      <c r="H131" s="100"/>
      <c r="I131" s="100"/>
      <c r="J131" s="100"/>
      <c r="K131" s="100"/>
      <c r="L131" s="100"/>
      <c r="M131" s="100"/>
    </row>
    <row r="132" spans="1:13" ht="9" customHeight="1" x14ac:dyDescent="0.15">
      <c r="A132" s="96" t="s">
        <v>158</v>
      </c>
      <c r="B132" s="6"/>
      <c r="C132" s="97"/>
      <c r="D132" s="98"/>
      <c r="E132" s="98"/>
      <c r="G132" s="100" t="str">
        <f>+A129</f>
        <v>Vitoria-Gasteizen, 2022ko ABENDUAREN 12an / Vitoria-Gasteiz, 12 de DICIEMBRE DE 2022</v>
      </c>
      <c r="H132" s="100"/>
      <c r="I132" s="100"/>
      <c r="J132" s="100"/>
      <c r="K132" s="100"/>
      <c r="L132" s="100"/>
      <c r="M132" s="100"/>
    </row>
    <row r="133" spans="1:13" ht="9" customHeight="1" x14ac:dyDescent="0.15">
      <c r="A133" s="99" t="s">
        <v>159</v>
      </c>
      <c r="B133" s="6"/>
      <c r="C133" s="97"/>
      <c r="D133" s="98"/>
      <c r="E133" s="98"/>
      <c r="G133" s="92"/>
      <c r="H133" s="13"/>
      <c r="I133" s="13"/>
      <c r="J133" s="94"/>
      <c r="L133" s="13"/>
    </row>
    <row r="134" spans="1:13" ht="9" customHeight="1" x14ac:dyDescent="0.15">
      <c r="A134" s="92"/>
      <c r="C134" s="94"/>
      <c r="D134" s="13"/>
      <c r="E134" s="13"/>
      <c r="G134" s="92"/>
      <c r="H134" s="13"/>
      <c r="I134" s="13"/>
      <c r="J134" s="94"/>
      <c r="L134" s="13"/>
    </row>
    <row r="135" spans="1:13" ht="11.25" customHeight="1" x14ac:dyDescent="0.15">
      <c r="B135" s="13"/>
      <c r="C135" s="43"/>
      <c r="D135" s="13"/>
      <c r="E135" s="13"/>
      <c r="H135" s="13"/>
      <c r="I135" s="13"/>
      <c r="J135" s="13"/>
      <c r="L135" s="13"/>
    </row>
    <row r="136" spans="1:13" ht="12.75" x14ac:dyDescent="0.2">
      <c r="A136"/>
      <c r="B136" s="14"/>
      <c r="C136" s="14"/>
      <c r="D136" s="90"/>
      <c r="E136" s="14"/>
      <c r="H136" s="13"/>
      <c r="I136" s="13"/>
      <c r="J136" s="13"/>
      <c r="L136" s="13"/>
    </row>
    <row r="137" spans="1:13" ht="12.75" x14ac:dyDescent="0.2">
      <c r="A137"/>
      <c r="B137"/>
      <c r="C137"/>
      <c r="D137"/>
      <c r="E137"/>
      <c r="G137" s="6"/>
      <c r="H137" s="6"/>
      <c r="I137" s="6"/>
      <c r="J137" s="6"/>
      <c r="K137" s="6"/>
      <c r="L137" s="6"/>
      <c r="M137" s="6"/>
    </row>
    <row r="138" spans="1:13" ht="12.75" x14ac:dyDescent="0.2">
      <c r="A138"/>
      <c r="B138"/>
      <c r="C138"/>
      <c r="D138"/>
      <c r="E138"/>
      <c r="G138" s="6"/>
      <c r="H138" s="6"/>
      <c r="I138" s="6"/>
      <c r="K138" s="6"/>
      <c r="L138" s="6"/>
      <c r="M138" s="6"/>
    </row>
    <row r="139" spans="1:13" ht="12.75" x14ac:dyDescent="0.2">
      <c r="A139"/>
      <c r="B139"/>
      <c r="C139"/>
      <c r="D139"/>
      <c r="E139"/>
    </row>
    <row r="140" spans="1:13" ht="12.75" x14ac:dyDescent="0.2">
      <c r="A140"/>
      <c r="B140"/>
      <c r="C140"/>
      <c r="D140"/>
      <c r="E140"/>
    </row>
    <row r="164" spans="13:13" ht="9" x14ac:dyDescent="0.15">
      <c r="M164" s="95"/>
    </row>
  </sheetData>
  <mergeCells count="4">
    <mergeCell ref="A129:E129"/>
    <mergeCell ref="G129:M129"/>
    <mergeCell ref="G131:M131"/>
    <mergeCell ref="G132:M132"/>
  </mergeCells>
  <printOptions horizontalCentered="1" gridLinesSet="0"/>
  <pageMargins left="0" right="0" top="0" bottom="0" header="0" footer="3.937007874015748E-2"/>
  <pageSetup paperSize="9" scale="82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1265" r:id="rId4">
          <objectPr defaultSize="0" autoPict="0" r:id="rId5">
            <anchor moveWithCells="1" sizeWithCells="1">
              <from>
                <xdr:col>4</xdr:col>
                <xdr:colOff>66675</xdr:colOff>
                <xdr:row>126</xdr:row>
                <xdr:rowOff>57150</xdr:rowOff>
              </from>
              <to>
                <xdr:col>4</xdr:col>
                <xdr:colOff>466725</xdr:colOff>
                <xdr:row>134</xdr:row>
                <xdr:rowOff>66675</xdr:rowOff>
              </to>
            </anchor>
          </objectPr>
        </oleObject>
      </mc:Choice>
      <mc:Fallback>
        <oleObject progId="Word.Picture.8" shapeId="11265" r:id="rId4"/>
      </mc:Fallback>
    </mc:AlternateContent>
    <mc:AlternateContent xmlns:mc="http://schemas.openxmlformats.org/markup-compatibility/2006">
      <mc:Choice Requires="x14">
        <oleObject progId="Word.Picture.8" shapeId="11266" r:id="rId6">
          <objectPr defaultSize="0" autoPict="0" r:id="rId5">
            <anchor moveWithCells="1" sizeWithCells="1">
              <from>
                <xdr:col>11</xdr:col>
                <xdr:colOff>685800</xdr:colOff>
                <xdr:row>127</xdr:row>
                <xdr:rowOff>9525</xdr:rowOff>
              </from>
              <to>
                <xdr:col>12</xdr:col>
                <xdr:colOff>371475</xdr:colOff>
                <xdr:row>134</xdr:row>
                <xdr:rowOff>95250</xdr:rowOff>
              </to>
            </anchor>
          </objectPr>
        </oleObject>
      </mc:Choice>
      <mc:Fallback>
        <oleObject progId="Word.Picture.8" shapeId="11266" r:id="rId6"/>
      </mc:Fallback>
    </mc:AlternateContent>
    <mc:AlternateContent xmlns:mc="http://schemas.openxmlformats.org/markup-compatibility/2006">
      <mc:Choice Requires="x14">
        <oleObject progId="Word.Picture.8" shapeId="11267" r:id="rId7">
          <objectPr defaultSize="0" autoPict="0" r:id="rId8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1171575</xdr:colOff>
                <xdr:row>7</xdr:row>
                <xdr:rowOff>19050</xdr:rowOff>
              </to>
            </anchor>
          </objectPr>
        </oleObject>
      </mc:Choice>
      <mc:Fallback>
        <oleObject progId="Word.Picture.8" shapeId="11267" r:id="rId7"/>
      </mc:Fallback>
    </mc:AlternateContent>
    <mc:AlternateContent xmlns:mc="http://schemas.openxmlformats.org/markup-compatibility/2006">
      <mc:Choice Requires="x14">
        <oleObject progId="Word.Picture.8" shapeId="11268" r:id="rId9">
          <objectPr defaultSize="0" autoPict="0" r:id="rId8">
            <anchor moveWithCells="1" sizeWithCells="1">
              <from>
                <xdr:col>6</xdr:col>
                <xdr:colOff>0</xdr:colOff>
                <xdr:row>0</xdr:row>
                <xdr:rowOff>0</xdr:rowOff>
              </from>
              <to>
                <xdr:col>6</xdr:col>
                <xdr:colOff>1171575</xdr:colOff>
                <xdr:row>7</xdr:row>
                <xdr:rowOff>19050</xdr:rowOff>
              </to>
            </anchor>
          </objectPr>
        </oleObject>
      </mc:Choice>
      <mc:Fallback>
        <oleObject progId="Word.Picture.8" shapeId="11268" r:id="rId9"/>
      </mc:Fallback>
    </mc:AlternateContent>
  </oleObject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1EF35-EEB2-4538-BDAC-6ED5DF543B0C}">
  <dimension ref="A1:M149"/>
  <sheetViews>
    <sheetView showGridLines="0" tabSelected="1" workbookViewId="0"/>
  </sheetViews>
  <sheetFormatPr baseColWidth="10" defaultRowHeight="8.25" x14ac:dyDescent="0.15"/>
  <cols>
    <col min="1" max="1" width="55.7109375" style="1" customWidth="1"/>
    <col min="2" max="2" width="11.7109375" style="1" customWidth="1"/>
    <col min="3" max="3" width="10.7109375" style="1" customWidth="1"/>
    <col min="4" max="4" width="10.42578125" style="1" customWidth="1"/>
    <col min="5" max="5" width="11.140625" style="1" customWidth="1"/>
    <col min="6" max="6" width="11.42578125" style="1"/>
    <col min="7" max="7" width="54.42578125" style="1" customWidth="1"/>
    <col min="8" max="8" width="14.5703125" style="1" customWidth="1"/>
    <col min="9" max="9" width="14.140625" style="1" customWidth="1"/>
    <col min="10" max="10" width="10.28515625" style="1" customWidth="1"/>
    <col min="11" max="11" width="8.140625" style="1" customWidth="1"/>
    <col min="12" max="12" width="11.140625" style="1" customWidth="1"/>
    <col min="13" max="13" width="9.5703125" style="1" customWidth="1"/>
    <col min="14" max="16384" width="11.42578125" style="1"/>
  </cols>
  <sheetData>
    <row r="1" spans="1:13" ht="9.9499999999999993" customHeight="1" x14ac:dyDescent="0.15"/>
    <row r="2" spans="1:13" ht="8.1" customHeight="1" x14ac:dyDescent="0.15"/>
    <row r="3" spans="1:13" ht="17.25" customHeight="1" x14ac:dyDescent="0.15"/>
    <row r="4" spans="1:13" ht="8.1" customHeight="1" x14ac:dyDescent="0.15"/>
    <row r="5" spans="1:13" ht="8.1" customHeight="1" x14ac:dyDescent="0.15"/>
    <row r="6" spans="1:13" ht="8.1" customHeight="1" x14ac:dyDescent="0.15"/>
    <row r="7" spans="1:13" ht="8.1" customHeight="1" x14ac:dyDescent="0.15"/>
    <row r="8" spans="1:13" x14ac:dyDescent="0.15">
      <c r="E8" s="15" t="s">
        <v>127</v>
      </c>
    </row>
    <row r="9" spans="1:13" ht="5.0999999999999996" customHeight="1" x14ac:dyDescent="0.15">
      <c r="A9" s="3"/>
      <c r="B9" s="3"/>
      <c r="C9" s="3"/>
      <c r="D9" s="3"/>
      <c r="E9" s="8"/>
      <c r="G9" s="34"/>
      <c r="H9" s="34"/>
      <c r="I9" s="34"/>
      <c r="J9" s="34"/>
      <c r="K9" s="34"/>
      <c r="L9" s="34"/>
      <c r="M9" s="35"/>
    </row>
    <row r="10" spans="1:13" s="11" customFormat="1" ht="10.5" x14ac:dyDescent="0.15">
      <c r="A10" s="55" t="s">
        <v>160</v>
      </c>
      <c r="B10" s="69" t="s">
        <v>26</v>
      </c>
      <c r="C10" s="69" t="s">
        <v>16</v>
      </c>
      <c r="D10" s="69" t="s">
        <v>28</v>
      </c>
      <c r="E10" s="70" t="s">
        <v>17</v>
      </c>
      <c r="G10" s="55" t="s">
        <v>164</v>
      </c>
      <c r="H10" s="69" t="s">
        <v>19</v>
      </c>
      <c r="I10" s="69" t="s">
        <v>29</v>
      </c>
      <c r="J10" s="69" t="s">
        <v>20</v>
      </c>
      <c r="K10" s="69" t="s">
        <v>21</v>
      </c>
      <c r="L10" s="69" t="s">
        <v>33</v>
      </c>
      <c r="M10" s="70" t="s">
        <v>24</v>
      </c>
    </row>
    <row r="11" spans="1:13" s="11" customFormat="1" ht="10.5" x14ac:dyDescent="0.15">
      <c r="A11" s="55"/>
      <c r="B11" s="69" t="s">
        <v>27</v>
      </c>
      <c r="C11" s="69"/>
      <c r="D11" s="69" t="s">
        <v>26</v>
      </c>
      <c r="E11" s="70"/>
      <c r="G11" s="55"/>
      <c r="H11" s="69" t="s">
        <v>31</v>
      </c>
      <c r="I11" s="69" t="s">
        <v>35</v>
      </c>
      <c r="J11" s="69"/>
      <c r="K11" s="69"/>
      <c r="L11" s="69" t="s">
        <v>34</v>
      </c>
      <c r="M11" s="70"/>
    </row>
    <row r="12" spans="1:13" s="11" customFormat="1" ht="10.5" x14ac:dyDescent="0.15">
      <c r="A12" s="55" t="s">
        <v>161</v>
      </c>
      <c r="B12" s="69" t="s">
        <v>25</v>
      </c>
      <c r="C12" s="69" t="s">
        <v>13</v>
      </c>
      <c r="D12" s="69" t="s">
        <v>14</v>
      </c>
      <c r="E12" s="70" t="s">
        <v>18</v>
      </c>
      <c r="G12" s="55" t="s">
        <v>165</v>
      </c>
      <c r="H12" s="69" t="s">
        <v>32</v>
      </c>
      <c r="I12" s="69" t="s">
        <v>30</v>
      </c>
      <c r="J12" s="69" t="s">
        <v>12</v>
      </c>
      <c r="K12" s="69" t="s">
        <v>22</v>
      </c>
      <c r="L12" s="69" t="s">
        <v>23</v>
      </c>
      <c r="M12" s="70" t="s">
        <v>36</v>
      </c>
    </row>
    <row r="13" spans="1:13" ht="5.0999999999999996" customHeight="1" x14ac:dyDescent="0.15">
      <c r="A13" s="7"/>
      <c r="B13" s="5"/>
      <c r="C13" s="5"/>
      <c r="D13" s="5"/>
      <c r="E13" s="9"/>
      <c r="G13" s="72"/>
      <c r="H13" s="73"/>
      <c r="I13" s="73"/>
      <c r="J13" s="73"/>
      <c r="K13" s="73"/>
      <c r="L13" s="73"/>
      <c r="M13" s="74"/>
    </row>
    <row r="14" spans="1:13" ht="5.0999999999999996" customHeight="1" x14ac:dyDescent="0.15">
      <c r="A14" s="4"/>
      <c r="B14" s="4"/>
      <c r="C14" s="4"/>
      <c r="D14" s="4"/>
      <c r="E14" s="10"/>
      <c r="G14" s="4"/>
      <c r="H14" s="62"/>
      <c r="I14" s="62"/>
      <c r="J14" s="62"/>
      <c r="K14" s="64"/>
      <c r="L14" s="62"/>
      <c r="M14" s="76"/>
    </row>
    <row r="15" spans="1:13" ht="9" customHeight="1" x14ac:dyDescent="0.15">
      <c r="A15" s="62" t="s">
        <v>0</v>
      </c>
      <c r="B15" s="4"/>
      <c r="C15" s="4"/>
      <c r="D15" s="4"/>
      <c r="E15" s="10"/>
      <c r="G15" s="62" t="s">
        <v>0</v>
      </c>
      <c r="H15" s="62"/>
      <c r="I15" s="62"/>
      <c r="J15" s="62"/>
      <c r="K15" s="64"/>
      <c r="L15" s="62"/>
      <c r="M15" s="76"/>
    </row>
    <row r="16" spans="1:13" ht="9" x14ac:dyDescent="0.15">
      <c r="A16" s="62" t="s">
        <v>120</v>
      </c>
      <c r="B16" s="77">
        <v>118191133.56</v>
      </c>
      <c r="C16" s="77">
        <v>423866.03</v>
      </c>
      <c r="D16" s="77">
        <v>355371.74</v>
      </c>
      <c r="E16" s="78">
        <v>118122639.27</v>
      </c>
      <c r="G16" s="62" t="s">
        <v>120</v>
      </c>
      <c r="H16" s="77">
        <v>959493417.07000005</v>
      </c>
      <c r="I16" s="77">
        <v>893830486.63</v>
      </c>
      <c r="J16" s="77">
        <v>65662930.439999998</v>
      </c>
      <c r="K16" s="64">
        <f>IF(ISERROR((H16-I16)/ABS(I16)),"",(H16-I16)/ABS(I16))</f>
        <v>7.3462397425677811E-2</v>
      </c>
      <c r="L16" s="77">
        <v>920000000</v>
      </c>
      <c r="M16" s="79">
        <f t="shared" ref="M16:M22" si="0">H16/L16</f>
        <v>1.0429276272500001</v>
      </c>
    </row>
    <row r="17" spans="1:13" ht="9" x14ac:dyDescent="0.15">
      <c r="A17" s="62" t="s">
        <v>121</v>
      </c>
      <c r="B17" s="77">
        <v>882737.93</v>
      </c>
      <c r="C17" s="77">
        <v>78257.240000000005</v>
      </c>
      <c r="D17" s="77">
        <v>95.49</v>
      </c>
      <c r="E17" s="78">
        <v>804576.18</v>
      </c>
      <c r="G17" s="62" t="s">
        <v>121</v>
      </c>
      <c r="H17" s="77">
        <v>18661303.579999998</v>
      </c>
      <c r="I17" s="77">
        <v>17680650.129999999</v>
      </c>
      <c r="J17" s="77">
        <v>980653.45</v>
      </c>
      <c r="K17" s="64">
        <f>IF(ISERROR((H17-I17)/ABS(I17)),"",(H17-I17)/ABS(I17))</f>
        <v>5.5464784540702819E-2</v>
      </c>
      <c r="L17" s="77">
        <v>17100000</v>
      </c>
      <c r="M17" s="79">
        <f t="shared" si="0"/>
        <v>1.0913043029239764</v>
      </c>
    </row>
    <row r="18" spans="1:13" ht="9" x14ac:dyDescent="0.15">
      <c r="A18" s="62" t="s">
        <v>122</v>
      </c>
      <c r="B18" s="77">
        <v>350593.03</v>
      </c>
      <c r="C18" s="77">
        <v>3875.46</v>
      </c>
      <c r="D18" s="77">
        <v>12986.2</v>
      </c>
      <c r="E18" s="78">
        <v>359703.77</v>
      </c>
      <c r="G18" s="62" t="s">
        <v>122</v>
      </c>
      <c r="H18" s="77">
        <v>9661343.7799999993</v>
      </c>
      <c r="I18" s="77">
        <v>8922787.1500000004</v>
      </c>
      <c r="J18" s="77">
        <v>738556.63</v>
      </c>
      <c r="K18" s="64">
        <f t="shared" ref="K17:K25" si="1">IF(ISERROR((H18-I18)/ABS(I18)),"",(H18-I18)/ABS(I18))</f>
        <v>8.2771965483901394E-2</v>
      </c>
      <c r="L18" s="77">
        <v>9000000</v>
      </c>
      <c r="M18" s="79">
        <f t="shared" si="0"/>
        <v>1.0734826422222221</v>
      </c>
    </row>
    <row r="19" spans="1:13" ht="9" x14ac:dyDescent="0.15">
      <c r="A19" s="62" t="s">
        <v>62</v>
      </c>
      <c r="B19" s="77">
        <v>355458.47</v>
      </c>
      <c r="C19" s="77">
        <v>151.84</v>
      </c>
      <c r="D19" s="77" t="s">
        <v>100</v>
      </c>
      <c r="E19" s="78">
        <v>355306.63</v>
      </c>
      <c r="G19" s="62" t="s">
        <v>62</v>
      </c>
      <c r="H19" s="77">
        <v>4257404.0599999996</v>
      </c>
      <c r="I19" s="77">
        <v>5478427.3700000001</v>
      </c>
      <c r="J19" s="77">
        <v>-1221023.31</v>
      </c>
      <c r="K19" s="64">
        <f t="shared" si="1"/>
        <v>-0.2228784334508756</v>
      </c>
      <c r="L19" s="77">
        <v>5300000</v>
      </c>
      <c r="M19" s="79">
        <f t="shared" si="0"/>
        <v>0.80328378490566033</v>
      </c>
    </row>
    <row r="20" spans="1:13" ht="9" x14ac:dyDescent="0.15">
      <c r="A20" s="62" t="s">
        <v>63</v>
      </c>
      <c r="B20" s="77" t="s">
        <v>100</v>
      </c>
      <c r="C20" s="77" t="s">
        <v>100</v>
      </c>
      <c r="D20" s="77" t="s">
        <v>100</v>
      </c>
      <c r="E20" s="78" t="s">
        <v>100</v>
      </c>
      <c r="G20" s="62" t="s">
        <v>63</v>
      </c>
      <c r="H20" s="77">
        <v>1238543.44</v>
      </c>
      <c r="I20" s="77">
        <v>958718.03</v>
      </c>
      <c r="J20" s="77">
        <v>279825.40999999997</v>
      </c>
      <c r="K20" s="64">
        <f t="shared" si="1"/>
        <v>0.29187456712376619</v>
      </c>
      <c r="L20" s="77">
        <v>1100000</v>
      </c>
      <c r="M20" s="79">
        <f t="shared" si="0"/>
        <v>1.1259485818181818</v>
      </c>
    </row>
    <row r="21" spans="1:13" ht="9" x14ac:dyDescent="0.15">
      <c r="A21" s="62" t="s">
        <v>123</v>
      </c>
      <c r="B21" s="77">
        <v>182217.26</v>
      </c>
      <c r="C21" s="77">
        <v>72595.95</v>
      </c>
      <c r="D21" s="77">
        <v>33668.82</v>
      </c>
      <c r="E21" s="78">
        <v>143290.13</v>
      </c>
      <c r="G21" s="62" t="s">
        <v>123</v>
      </c>
      <c r="H21" s="77">
        <v>12613670.1</v>
      </c>
      <c r="I21" s="77">
        <v>10632069.65</v>
      </c>
      <c r="J21" s="77">
        <v>1981600.45</v>
      </c>
      <c r="K21" s="64">
        <f t="shared" si="1"/>
        <v>0.18637955875317269</v>
      </c>
      <c r="L21" s="77">
        <v>27000000</v>
      </c>
      <c r="M21" s="79">
        <f t="shared" si="0"/>
        <v>0.46717296666666663</v>
      </c>
    </row>
    <row r="22" spans="1:13" ht="9" x14ac:dyDescent="0.15">
      <c r="A22" s="62" t="s">
        <v>64</v>
      </c>
      <c r="B22" s="77">
        <v>1024471.53</v>
      </c>
      <c r="C22" s="77">
        <v>3731581.67</v>
      </c>
      <c r="D22" s="77">
        <v>233475.95</v>
      </c>
      <c r="E22" s="78">
        <v>-2473634.19</v>
      </c>
      <c r="G22" s="62" t="s">
        <v>64</v>
      </c>
      <c r="H22" s="77">
        <v>-12600497.43</v>
      </c>
      <c r="I22" s="77">
        <v>-5464115.71</v>
      </c>
      <c r="J22" s="77">
        <v>-7136381.7199999997</v>
      </c>
      <c r="K22" s="64">
        <f t="shared" si="1"/>
        <v>-1.3060451313173234</v>
      </c>
      <c r="L22" s="77">
        <v>-6500000</v>
      </c>
      <c r="M22" s="79">
        <f t="shared" si="0"/>
        <v>1.9385380661538461</v>
      </c>
    </row>
    <row r="23" spans="1:13" ht="5.0999999999999996" customHeight="1" x14ac:dyDescent="0.15">
      <c r="A23" s="76"/>
      <c r="B23" s="80"/>
      <c r="C23" s="81"/>
      <c r="D23" s="81"/>
      <c r="E23" s="80"/>
      <c r="G23" s="76"/>
      <c r="H23" s="81"/>
      <c r="I23" s="81"/>
      <c r="J23" s="81"/>
      <c r="K23" s="65" t="str">
        <f t="shared" si="1"/>
        <v/>
      </c>
      <c r="L23" s="81"/>
      <c r="M23" s="82"/>
    </row>
    <row r="24" spans="1:13" ht="3" customHeight="1" x14ac:dyDescent="0.15">
      <c r="A24" s="62"/>
      <c r="B24" s="77"/>
      <c r="C24" s="77"/>
      <c r="D24" s="77"/>
      <c r="E24" s="78"/>
      <c r="G24" s="62"/>
      <c r="H24" s="77"/>
      <c r="I24" s="77"/>
      <c r="J24" s="77"/>
      <c r="K24" s="64" t="str">
        <f t="shared" si="1"/>
        <v/>
      </c>
      <c r="L24" s="77"/>
      <c r="M24" s="79"/>
    </row>
    <row r="25" spans="1:13" s="11" customFormat="1" ht="9" x14ac:dyDescent="0.15">
      <c r="A25" s="83" t="s">
        <v>2</v>
      </c>
      <c r="B25" s="61">
        <v>120986611.78</v>
      </c>
      <c r="C25" s="61">
        <v>4310328.1900000004</v>
      </c>
      <c r="D25" s="61">
        <v>635598.19999999995</v>
      </c>
      <c r="E25" s="84">
        <v>117311881.79000001</v>
      </c>
      <c r="G25" s="83" t="s">
        <v>2</v>
      </c>
      <c r="H25" s="61">
        <v>993325184.60000002</v>
      </c>
      <c r="I25" s="61">
        <v>932039023.25</v>
      </c>
      <c r="J25" s="61">
        <v>61286161.350000001</v>
      </c>
      <c r="K25" s="66">
        <f t="shared" si="1"/>
        <v>6.5754930664057923E-2</v>
      </c>
      <c r="L25" s="61">
        <v>973000000</v>
      </c>
      <c r="M25" s="85">
        <f t="shared" ref="M25" si="2">H25/L25</f>
        <v>1.0208891928057555</v>
      </c>
    </row>
    <row r="26" spans="1:13" ht="3" customHeight="1" x14ac:dyDescent="0.15">
      <c r="A26" s="76"/>
      <c r="B26" s="81"/>
      <c r="C26" s="81"/>
      <c r="D26" s="81"/>
      <c r="E26" s="80"/>
      <c r="G26" s="76"/>
      <c r="H26" s="81"/>
      <c r="I26" s="81"/>
      <c r="J26" s="81"/>
      <c r="K26" s="65"/>
      <c r="L26" s="81"/>
      <c r="M26" s="82"/>
    </row>
    <row r="27" spans="1:13" ht="5.0999999999999996" customHeight="1" x14ac:dyDescent="0.15">
      <c r="A27" s="62"/>
      <c r="B27" s="77"/>
      <c r="C27" s="77"/>
      <c r="D27" s="77"/>
      <c r="E27" s="78"/>
      <c r="G27" s="62"/>
      <c r="H27" s="77"/>
      <c r="I27" s="77"/>
      <c r="J27" s="77"/>
      <c r="K27" s="64"/>
      <c r="L27" s="77"/>
      <c r="M27" s="79"/>
    </row>
    <row r="28" spans="1:13" ht="9" customHeight="1" x14ac:dyDescent="0.15">
      <c r="A28" s="62" t="s">
        <v>3</v>
      </c>
      <c r="B28" s="77"/>
      <c r="C28" s="77"/>
      <c r="D28" s="77"/>
      <c r="E28" s="78"/>
      <c r="G28" s="62" t="s">
        <v>3</v>
      </c>
      <c r="H28" s="77"/>
      <c r="I28" s="77"/>
      <c r="J28" s="77"/>
      <c r="K28" s="64"/>
      <c r="L28" s="77"/>
      <c r="M28" s="79"/>
    </row>
    <row r="29" spans="1:13" ht="9" x14ac:dyDescent="0.15">
      <c r="A29" s="62" t="s">
        <v>121</v>
      </c>
      <c r="B29" s="77">
        <v>882737.92</v>
      </c>
      <c r="C29" s="77">
        <v>78257.23</v>
      </c>
      <c r="D29" s="77">
        <v>95.48</v>
      </c>
      <c r="E29" s="78">
        <v>804576.17</v>
      </c>
      <c r="G29" s="62" t="s">
        <v>121</v>
      </c>
      <c r="H29" s="77">
        <v>18661303.579999998</v>
      </c>
      <c r="I29" s="77">
        <v>17680650.420000002</v>
      </c>
      <c r="J29" s="77">
        <v>980653.16</v>
      </c>
      <c r="K29" s="64">
        <f t="shared" ref="K29:K32" si="3">IF(ISERROR((H29-I29)/ABS(I29)),"",(H29-I29)/ABS(I29))</f>
        <v>5.5464767228851547E-2</v>
      </c>
      <c r="L29" s="77">
        <v>17100000</v>
      </c>
      <c r="M29" s="79">
        <f t="shared" ref="M29:M32" si="4">H29/L29</f>
        <v>1.0913043029239764</v>
      </c>
    </row>
    <row r="30" spans="1:13" ht="9" x14ac:dyDescent="0.15">
      <c r="A30" s="62" t="s">
        <v>122</v>
      </c>
      <c r="B30" s="77">
        <v>350593.02</v>
      </c>
      <c r="C30" s="77">
        <v>3875.43</v>
      </c>
      <c r="D30" s="77">
        <v>12986.18</v>
      </c>
      <c r="E30" s="78">
        <v>359703.77</v>
      </c>
      <c r="G30" s="62" t="s">
        <v>122</v>
      </c>
      <c r="H30" s="77">
        <v>9661343.6999999993</v>
      </c>
      <c r="I30" s="77">
        <v>8922786.8800000008</v>
      </c>
      <c r="J30" s="77">
        <v>738556.82</v>
      </c>
      <c r="K30" s="64">
        <f t="shared" si="3"/>
        <v>8.2771989282343861E-2</v>
      </c>
      <c r="L30" s="77">
        <v>9000000</v>
      </c>
      <c r="M30" s="79">
        <f t="shared" si="4"/>
        <v>1.0734826333333332</v>
      </c>
    </row>
    <row r="31" spans="1:13" ht="9" x14ac:dyDescent="0.15">
      <c r="A31" s="62" t="s">
        <v>62</v>
      </c>
      <c r="B31" s="77">
        <v>355458.46</v>
      </c>
      <c r="C31" s="77">
        <v>151.84</v>
      </c>
      <c r="D31" s="77" t="s">
        <v>100</v>
      </c>
      <c r="E31" s="78">
        <v>355306.62</v>
      </c>
      <c r="G31" s="62" t="s">
        <v>62</v>
      </c>
      <c r="H31" s="77">
        <v>4257404.12</v>
      </c>
      <c r="I31" s="77">
        <v>5478427.5599999996</v>
      </c>
      <c r="J31" s="77">
        <v>-1221023.44</v>
      </c>
      <c r="K31" s="64">
        <f t="shared" si="3"/>
        <v>-0.22287844945055724</v>
      </c>
      <c r="L31" s="77">
        <v>5300000</v>
      </c>
      <c r="M31" s="79">
        <f t="shared" si="4"/>
        <v>0.8032837962264151</v>
      </c>
    </row>
    <row r="32" spans="1:13" ht="9" x14ac:dyDescent="0.15">
      <c r="A32" s="62" t="s">
        <v>64</v>
      </c>
      <c r="B32" s="77">
        <v>25438954.440000001</v>
      </c>
      <c r="C32" s="77">
        <v>7195809.8799999999</v>
      </c>
      <c r="D32" s="77">
        <v>171383.62</v>
      </c>
      <c r="E32" s="78">
        <v>18414528.18</v>
      </c>
      <c r="G32" s="62" t="s">
        <v>64</v>
      </c>
      <c r="H32" s="77">
        <v>224769795.15000001</v>
      </c>
      <c r="I32" s="77">
        <v>143656294.66999999</v>
      </c>
      <c r="J32" s="77">
        <v>81113500.480000004</v>
      </c>
      <c r="K32" s="64">
        <f t="shared" si="3"/>
        <v>0.56463589476764575</v>
      </c>
      <c r="L32" s="77">
        <v>138000000</v>
      </c>
      <c r="M32" s="79">
        <f t="shared" si="4"/>
        <v>1.6287666315217393</v>
      </c>
    </row>
    <row r="33" spans="1:13" ht="5.0999999999999996" customHeight="1" x14ac:dyDescent="0.15">
      <c r="A33" s="76"/>
      <c r="B33" s="81"/>
      <c r="C33" s="81"/>
      <c r="D33" s="81"/>
      <c r="E33" s="80"/>
      <c r="G33" s="76"/>
      <c r="H33" s="81"/>
      <c r="I33" s="81"/>
      <c r="J33" s="81"/>
      <c r="K33" s="65"/>
      <c r="L33" s="81"/>
      <c r="M33" s="82"/>
    </row>
    <row r="34" spans="1:13" ht="3" customHeight="1" x14ac:dyDescent="0.15">
      <c r="A34" s="62"/>
      <c r="B34" s="77"/>
      <c r="C34" s="77"/>
      <c r="D34" s="77"/>
      <c r="E34" s="78"/>
      <c r="G34" s="62"/>
      <c r="H34" s="77"/>
      <c r="I34" s="77"/>
      <c r="J34" s="77"/>
      <c r="K34" s="64"/>
      <c r="L34" s="77"/>
      <c r="M34" s="79"/>
    </row>
    <row r="35" spans="1:13" s="11" customFormat="1" ht="9" x14ac:dyDescent="0.15">
      <c r="A35" s="69" t="s">
        <v>11</v>
      </c>
      <c r="B35" s="61">
        <v>27027743.84</v>
      </c>
      <c r="C35" s="61">
        <v>7278094.3799999999</v>
      </c>
      <c r="D35" s="61">
        <v>184465.28</v>
      </c>
      <c r="E35" s="84">
        <v>19934114.739999998</v>
      </c>
      <c r="G35" s="69" t="s">
        <v>11</v>
      </c>
      <c r="H35" s="61">
        <v>257349846.55000001</v>
      </c>
      <c r="I35" s="61">
        <v>175738159.53</v>
      </c>
      <c r="J35" s="61">
        <v>81611687.019999996</v>
      </c>
      <c r="K35" s="66">
        <f>IF(ISERROR((H35-I35)/ABS(I35)),"",(H35-I35)/ABS(I35))</f>
        <v>0.46439365951177042</v>
      </c>
      <c r="L35" s="61">
        <v>169400000</v>
      </c>
      <c r="M35" s="85">
        <f t="shared" ref="M35" si="5">H35/L35</f>
        <v>1.5191844542502952</v>
      </c>
    </row>
    <row r="36" spans="1:13" ht="3" customHeight="1" x14ac:dyDescent="0.15">
      <c r="A36" s="76"/>
      <c r="B36" s="81"/>
      <c r="C36" s="81"/>
      <c r="D36" s="81"/>
      <c r="E36" s="80"/>
      <c r="G36" s="76"/>
      <c r="H36" s="81"/>
      <c r="I36" s="81"/>
      <c r="J36" s="81"/>
      <c r="K36" s="65"/>
      <c r="L36" s="81"/>
      <c r="M36" s="82"/>
    </row>
    <row r="37" spans="1:13" ht="3" customHeight="1" x14ac:dyDescent="0.15">
      <c r="A37" s="62"/>
      <c r="B37" s="77"/>
      <c r="C37" s="77"/>
      <c r="D37" s="77"/>
      <c r="E37" s="78"/>
      <c r="G37" s="62"/>
      <c r="H37" s="77"/>
      <c r="I37" s="77"/>
      <c r="J37" s="77"/>
      <c r="K37" s="64"/>
      <c r="L37" s="77"/>
      <c r="M37" s="79"/>
    </row>
    <row r="38" spans="1:13" ht="9" x14ac:dyDescent="0.15">
      <c r="A38" s="62" t="s">
        <v>67</v>
      </c>
      <c r="B38" s="77">
        <v>1180772.1599999999</v>
      </c>
      <c r="C38" s="77" t="s">
        <v>100</v>
      </c>
      <c r="D38" s="77">
        <v>261.70999999999998</v>
      </c>
      <c r="E38" s="78">
        <v>1181033.8700000001</v>
      </c>
      <c r="G38" s="62" t="s">
        <v>67</v>
      </c>
      <c r="H38" s="77">
        <v>10666548.32</v>
      </c>
      <c r="I38" s="77">
        <v>10204161.74</v>
      </c>
      <c r="J38" s="77">
        <v>462386.58</v>
      </c>
      <c r="K38" s="64">
        <f t="shared" ref="K38:K43" si="6">IF(ISERROR((H38-I38)/ABS(I38)),"",(H38-I38)/ABS(I38))</f>
        <v>4.5313529105233494E-2</v>
      </c>
      <c r="L38" s="77">
        <v>10000000</v>
      </c>
      <c r="M38" s="79">
        <f t="shared" ref="M38:M40" si="7">H38/L38</f>
        <v>1.066654832</v>
      </c>
    </row>
    <row r="39" spans="1:13" ht="9" x14ac:dyDescent="0.15">
      <c r="A39" s="62" t="s">
        <v>124</v>
      </c>
      <c r="B39" s="77">
        <v>2335653.04</v>
      </c>
      <c r="C39" s="77">
        <v>13523.62</v>
      </c>
      <c r="D39" s="77" t="s">
        <v>100</v>
      </c>
      <c r="E39" s="78">
        <v>2322129.42</v>
      </c>
      <c r="G39" s="62" t="s">
        <v>124</v>
      </c>
      <c r="H39" s="77">
        <v>17579325.800000001</v>
      </c>
      <c r="I39" s="77">
        <v>20200005.219999999</v>
      </c>
      <c r="J39" s="77">
        <v>-2620679.42</v>
      </c>
      <c r="K39" s="64">
        <f t="shared" si="6"/>
        <v>-0.12973657142450967</v>
      </c>
      <c r="L39" s="77">
        <v>17000000</v>
      </c>
      <c r="M39" s="79">
        <f t="shared" si="7"/>
        <v>1.0340779882352942</v>
      </c>
    </row>
    <row r="40" spans="1:13" ht="9" x14ac:dyDescent="0.15">
      <c r="A40" s="62" t="s">
        <v>90</v>
      </c>
      <c r="B40" s="77">
        <v>183712.07</v>
      </c>
      <c r="C40" s="77">
        <v>991.86</v>
      </c>
      <c r="D40" s="77" t="s">
        <v>100</v>
      </c>
      <c r="E40" s="78">
        <v>182720.21</v>
      </c>
      <c r="G40" s="62" t="s">
        <v>90</v>
      </c>
      <c r="H40" s="77">
        <v>21832093.219999999</v>
      </c>
      <c r="I40" s="77">
        <v>19480850.079999998</v>
      </c>
      <c r="J40" s="77">
        <v>2351243.14</v>
      </c>
      <c r="K40" s="64">
        <f t="shared" si="6"/>
        <v>0.12069509956415622</v>
      </c>
      <c r="L40" s="77">
        <v>21600000</v>
      </c>
      <c r="M40" s="79">
        <f t="shared" si="7"/>
        <v>1.0107450564814815</v>
      </c>
    </row>
    <row r="41" spans="1:13" ht="9" x14ac:dyDescent="0.15">
      <c r="A41" s="62" t="s">
        <v>49</v>
      </c>
      <c r="B41" s="77" t="s">
        <v>100</v>
      </c>
      <c r="C41" s="77" t="s">
        <v>100</v>
      </c>
      <c r="D41" s="77" t="s">
        <v>100</v>
      </c>
      <c r="E41" s="78" t="s">
        <v>100</v>
      </c>
      <c r="G41" s="62" t="s">
        <v>49</v>
      </c>
      <c r="H41" s="77">
        <v>4196307.32</v>
      </c>
      <c r="I41" s="77">
        <v>3745436.2</v>
      </c>
      <c r="J41" s="77">
        <v>450871.12</v>
      </c>
      <c r="K41" s="64">
        <f t="shared" si="6"/>
        <v>0.12037880127286646</v>
      </c>
      <c r="L41" s="77">
        <v>4300000</v>
      </c>
      <c r="M41" s="79"/>
    </row>
    <row r="42" spans="1:13" ht="9" x14ac:dyDescent="0.15">
      <c r="A42" s="62" t="s">
        <v>68</v>
      </c>
      <c r="B42" s="77">
        <v>54929.33</v>
      </c>
      <c r="C42" s="77" t="s">
        <v>100</v>
      </c>
      <c r="D42" s="77">
        <v>6655.15</v>
      </c>
      <c r="E42" s="78">
        <v>61584.480000000003</v>
      </c>
      <c r="G42" s="62" t="s">
        <v>68</v>
      </c>
      <c r="H42" s="77">
        <v>356698.83</v>
      </c>
      <c r="I42" s="77">
        <v>4002028.58</v>
      </c>
      <c r="J42" s="77">
        <v>-3645329.75</v>
      </c>
      <c r="K42" s="64">
        <f t="shared" si="6"/>
        <v>-0.91087049408327814</v>
      </c>
      <c r="L42" s="77">
        <v>3000000</v>
      </c>
      <c r="M42" s="79">
        <f t="shared" ref="M42" si="8">H42/L42</f>
        <v>0.11889961</v>
      </c>
    </row>
    <row r="43" spans="1:13" ht="9" hidden="1" x14ac:dyDescent="0.15">
      <c r="A43" s="62" t="s">
        <v>54</v>
      </c>
      <c r="B43" s="77"/>
      <c r="C43" s="77"/>
      <c r="D43" s="77"/>
      <c r="E43" s="78"/>
      <c r="G43" s="62" t="s">
        <v>54</v>
      </c>
      <c r="H43" s="77"/>
      <c r="I43" s="77"/>
      <c r="J43" s="77"/>
      <c r="K43" s="64" t="str">
        <f t="shared" si="6"/>
        <v/>
      </c>
      <c r="L43" s="77"/>
      <c r="M43" s="79"/>
    </row>
    <row r="44" spans="1:13" ht="5.0999999999999996" customHeight="1" x14ac:dyDescent="0.15">
      <c r="A44" s="76"/>
      <c r="B44" s="81"/>
      <c r="C44" s="81"/>
      <c r="D44" s="81"/>
      <c r="E44" s="80"/>
      <c r="G44" s="76"/>
      <c r="H44" s="81"/>
      <c r="I44" s="81"/>
      <c r="J44" s="81"/>
      <c r="K44" s="65"/>
      <c r="L44" s="81"/>
      <c r="M44" s="82"/>
    </row>
    <row r="45" spans="1:13" ht="3" customHeight="1" x14ac:dyDescent="0.15">
      <c r="A45" s="62"/>
      <c r="B45" s="77"/>
      <c r="C45" s="77"/>
      <c r="D45" s="77"/>
      <c r="E45" s="78"/>
      <c r="G45" s="62"/>
      <c r="H45" s="77"/>
      <c r="I45" s="77"/>
      <c r="J45" s="77"/>
      <c r="K45" s="64"/>
      <c r="L45" s="77"/>
      <c r="M45" s="79"/>
    </row>
    <row r="46" spans="1:13" s="11" customFormat="1" ht="9" x14ac:dyDescent="0.15">
      <c r="A46" s="69" t="s">
        <v>37</v>
      </c>
      <c r="B46" s="61">
        <v>151769422.22</v>
      </c>
      <c r="C46" s="61">
        <v>11602938.050000001</v>
      </c>
      <c r="D46" s="61">
        <v>826980.34</v>
      </c>
      <c r="E46" s="84">
        <v>140993464.50999999</v>
      </c>
      <c r="G46" s="69" t="s">
        <v>37</v>
      </c>
      <c r="H46" s="61">
        <v>1305306004.6400001</v>
      </c>
      <c r="I46" s="61">
        <v>1165409664.5999999</v>
      </c>
      <c r="J46" s="61">
        <v>139896340.03999999</v>
      </c>
      <c r="K46" s="66">
        <f>IF(ISERROR((H46-I46)/ABS(I46)),"",(H46-I46)/ABS(I46))</f>
        <v>0.12004048386540231</v>
      </c>
      <c r="L46" s="61">
        <v>1198300000</v>
      </c>
      <c r="M46" s="85">
        <f t="shared" ref="M46" si="9">H46/L46</f>
        <v>1.0892981762830678</v>
      </c>
    </row>
    <row r="47" spans="1:13" ht="3" customHeight="1" x14ac:dyDescent="0.15">
      <c r="A47" s="76"/>
      <c r="B47" s="81"/>
      <c r="C47" s="81"/>
      <c r="D47" s="81"/>
      <c r="E47" s="80"/>
      <c r="G47" s="76"/>
      <c r="H47" s="81"/>
      <c r="I47" s="81"/>
      <c r="J47" s="81"/>
      <c r="K47" s="65"/>
      <c r="L47" s="81"/>
      <c r="M47" s="82"/>
    </row>
    <row r="48" spans="1:13" ht="5.0999999999999996" customHeight="1" x14ac:dyDescent="0.15">
      <c r="A48" s="62"/>
      <c r="B48" s="77"/>
      <c r="C48" s="77"/>
      <c r="D48" s="77"/>
      <c r="E48" s="78"/>
      <c r="G48" s="62"/>
      <c r="H48" s="77"/>
      <c r="I48" s="77"/>
      <c r="J48" s="77"/>
      <c r="K48" s="64"/>
      <c r="L48" s="77"/>
      <c r="M48" s="79"/>
    </row>
    <row r="49" spans="1:13" ht="9" x14ac:dyDescent="0.15">
      <c r="A49" s="62" t="s">
        <v>84</v>
      </c>
      <c r="B49" s="77">
        <v>129179302.94</v>
      </c>
      <c r="C49" s="77">
        <v>73022125.790000007</v>
      </c>
      <c r="D49" s="77">
        <v>954269.38</v>
      </c>
      <c r="E49" s="78">
        <v>57111446.530000001</v>
      </c>
      <c r="G49" s="62" t="s">
        <v>84</v>
      </c>
      <c r="H49" s="77">
        <v>680440294.86000001</v>
      </c>
      <c r="I49" s="77">
        <v>673460504.69000006</v>
      </c>
      <c r="J49" s="77">
        <v>6979790.1699999999</v>
      </c>
      <c r="K49" s="64">
        <f t="shared" ref="K49:K68" si="10">IF(ISERROR((H49-I49)/ABS(I49)),"",(H49-I49)/ABS(I49))</f>
        <v>1.036406756059558E-2</v>
      </c>
      <c r="L49" s="77">
        <v>663529600</v>
      </c>
      <c r="M49" s="79">
        <f t="shared" ref="M49:M61" si="11">H49/L49</f>
        <v>1.0254859690660372</v>
      </c>
    </row>
    <row r="50" spans="1:13" ht="9" x14ac:dyDescent="0.15">
      <c r="A50" s="62" t="s">
        <v>69</v>
      </c>
      <c r="B50" s="77">
        <v>1685033.48</v>
      </c>
      <c r="C50" s="77">
        <v>21436.93</v>
      </c>
      <c r="D50" s="77">
        <v>1179.57</v>
      </c>
      <c r="E50" s="78">
        <v>1664776.12</v>
      </c>
      <c r="G50" s="62" t="s">
        <v>69</v>
      </c>
      <c r="H50" s="77">
        <v>23711210.41</v>
      </c>
      <c r="I50" s="77">
        <v>25536680.329999998</v>
      </c>
      <c r="J50" s="77">
        <v>-1825469.92</v>
      </c>
      <c r="K50" s="64">
        <f t="shared" si="10"/>
        <v>-7.1484229602681415E-2</v>
      </c>
      <c r="L50" s="77">
        <v>26700000</v>
      </c>
      <c r="M50" s="79">
        <f t="shared" si="11"/>
        <v>0.88806031498127347</v>
      </c>
    </row>
    <row r="51" spans="1:13" ht="9" x14ac:dyDescent="0.15">
      <c r="A51" s="62" t="s">
        <v>50</v>
      </c>
      <c r="B51" s="77">
        <v>452353.51</v>
      </c>
      <c r="C51" s="77">
        <v>99612.83</v>
      </c>
      <c r="D51" s="77">
        <v>49530.14</v>
      </c>
      <c r="E51" s="78">
        <v>402270.82</v>
      </c>
      <c r="G51" s="62" t="s">
        <v>50</v>
      </c>
      <c r="H51" s="77">
        <v>7680320.7300000004</v>
      </c>
      <c r="I51" s="77">
        <v>6550741.25</v>
      </c>
      <c r="J51" s="77">
        <v>1129579.48</v>
      </c>
      <c r="K51" s="64">
        <f t="shared" si="10"/>
        <v>0.17243536828752021</v>
      </c>
      <c r="L51" s="77">
        <v>6500000</v>
      </c>
      <c r="M51" s="79">
        <f t="shared" si="11"/>
        <v>1.1815878046153847</v>
      </c>
    </row>
    <row r="52" spans="1:13" ht="9" x14ac:dyDescent="0.15">
      <c r="A52" s="62" t="s">
        <v>70</v>
      </c>
      <c r="B52" s="77">
        <v>653309.41</v>
      </c>
      <c r="C52" s="77" t="s">
        <v>100</v>
      </c>
      <c r="D52" s="77" t="s">
        <v>100</v>
      </c>
      <c r="E52" s="78">
        <v>653309.41</v>
      </c>
      <c r="G52" s="62" t="s">
        <v>70</v>
      </c>
      <c r="H52" s="77">
        <v>4081797.56</v>
      </c>
      <c r="I52" s="77">
        <v>3643197.55</v>
      </c>
      <c r="J52" s="77">
        <v>438600.01</v>
      </c>
      <c r="K52" s="64">
        <f t="shared" si="10"/>
        <v>0.12038875300627062</v>
      </c>
      <c r="L52" s="77">
        <v>4300000</v>
      </c>
      <c r="M52" s="79">
        <f t="shared" si="11"/>
        <v>0.94925524651162796</v>
      </c>
    </row>
    <row r="53" spans="1:13" ht="9" x14ac:dyDescent="0.15">
      <c r="A53" s="62" t="s">
        <v>71</v>
      </c>
      <c r="B53" s="77"/>
      <c r="C53" s="77"/>
      <c r="D53" s="77"/>
      <c r="E53" s="78"/>
      <c r="G53" s="62" t="s">
        <v>71</v>
      </c>
      <c r="H53" s="77"/>
      <c r="I53" s="77"/>
      <c r="J53" s="77"/>
      <c r="K53" s="64" t="str">
        <f t="shared" si="10"/>
        <v/>
      </c>
      <c r="L53" s="77"/>
      <c r="M53" s="79"/>
    </row>
    <row r="54" spans="1:13" ht="9" x14ac:dyDescent="0.15">
      <c r="A54" s="62" t="s">
        <v>51</v>
      </c>
      <c r="B54" s="77">
        <v>136903.12</v>
      </c>
      <c r="C54" s="77">
        <v>27776</v>
      </c>
      <c r="D54" s="77" t="s">
        <v>100</v>
      </c>
      <c r="E54" s="78">
        <v>109127.12</v>
      </c>
      <c r="G54" s="62" t="s">
        <v>51</v>
      </c>
      <c r="H54" s="77">
        <v>576612</v>
      </c>
      <c r="I54" s="77">
        <v>714602.61</v>
      </c>
      <c r="J54" s="77">
        <v>-137990.60999999999</v>
      </c>
      <c r="K54" s="64">
        <f t="shared" si="10"/>
        <v>-0.19310118388736361</v>
      </c>
      <c r="L54" s="77">
        <v>636898</v>
      </c>
      <c r="M54" s="79">
        <f t="shared" si="11"/>
        <v>0.90534434085206739</v>
      </c>
    </row>
    <row r="55" spans="1:13" ht="9" x14ac:dyDescent="0.15">
      <c r="A55" s="62" t="s">
        <v>52</v>
      </c>
      <c r="B55" s="77">
        <v>8068.42</v>
      </c>
      <c r="C55" s="77">
        <v>74.23</v>
      </c>
      <c r="D55" s="77" t="s">
        <v>100</v>
      </c>
      <c r="E55" s="78">
        <v>7994.19</v>
      </c>
      <c r="G55" s="62" t="s">
        <v>52</v>
      </c>
      <c r="H55" s="77">
        <v>30939.82</v>
      </c>
      <c r="I55" s="77">
        <v>27470.32</v>
      </c>
      <c r="J55" s="77">
        <v>3469.5</v>
      </c>
      <c r="K55" s="64">
        <f t="shared" si="10"/>
        <v>0.12629994845345813</v>
      </c>
      <c r="L55" s="77">
        <v>9502</v>
      </c>
      <c r="M55" s="79">
        <f t="shared" si="11"/>
        <v>3.2561376552304777</v>
      </c>
    </row>
    <row r="56" spans="1:13" ht="9" x14ac:dyDescent="0.15">
      <c r="A56" s="62" t="s">
        <v>4</v>
      </c>
      <c r="B56" s="77"/>
      <c r="C56" s="77"/>
      <c r="D56" s="77"/>
      <c r="E56" s="78"/>
      <c r="G56" s="62" t="s">
        <v>4</v>
      </c>
      <c r="H56" s="77"/>
      <c r="I56" s="77"/>
      <c r="J56" s="77"/>
      <c r="K56" s="64" t="str">
        <f t="shared" si="10"/>
        <v/>
      </c>
      <c r="L56" s="77"/>
      <c r="M56" s="79"/>
    </row>
    <row r="57" spans="1:13" ht="9" x14ac:dyDescent="0.15">
      <c r="A57" s="62" t="s">
        <v>61</v>
      </c>
      <c r="B57" s="77">
        <v>32211336.379999999</v>
      </c>
      <c r="C57" s="77">
        <v>3804125.42</v>
      </c>
      <c r="D57" s="77" t="s">
        <v>100</v>
      </c>
      <c r="E57" s="78">
        <v>28407210.960000001</v>
      </c>
      <c r="G57" s="62" t="s">
        <v>61</v>
      </c>
      <c r="H57" s="77">
        <v>239291811.66</v>
      </c>
      <c r="I57" s="77">
        <v>247818118.15000001</v>
      </c>
      <c r="J57" s="77">
        <v>-8526306.4900000002</v>
      </c>
      <c r="K57" s="64">
        <f t="shared" si="10"/>
        <v>-3.4405500911919538E-2</v>
      </c>
      <c r="L57" s="77">
        <v>254520000</v>
      </c>
      <c r="M57" s="79">
        <f t="shared" si="11"/>
        <v>0.94016899127769915</v>
      </c>
    </row>
    <row r="58" spans="1:13" ht="9" x14ac:dyDescent="0.15">
      <c r="A58" s="62" t="s">
        <v>45</v>
      </c>
      <c r="B58" s="77" t="s">
        <v>100</v>
      </c>
      <c r="C58" s="77" t="s">
        <v>100</v>
      </c>
      <c r="D58" s="77" t="s">
        <v>100</v>
      </c>
      <c r="E58" s="78" t="s">
        <v>100</v>
      </c>
      <c r="G58" s="62" t="s">
        <v>45</v>
      </c>
      <c r="H58" s="77">
        <v>-5.91</v>
      </c>
      <c r="I58" s="77">
        <v>-1331.47</v>
      </c>
      <c r="J58" s="77">
        <v>1325.56</v>
      </c>
      <c r="K58" s="64">
        <f t="shared" si="10"/>
        <v>0.99556129691243511</v>
      </c>
      <c r="L58" s="77" t="s">
        <v>100</v>
      </c>
      <c r="M58" s="79"/>
    </row>
    <row r="59" spans="1:13" ht="9" x14ac:dyDescent="0.15">
      <c r="A59" s="62" t="s">
        <v>53</v>
      </c>
      <c r="B59" s="77">
        <v>10902316.800000001</v>
      </c>
      <c r="C59" s="77" t="s">
        <v>100</v>
      </c>
      <c r="D59" s="77" t="s">
        <v>100</v>
      </c>
      <c r="E59" s="78">
        <v>10902316.800000001</v>
      </c>
      <c r="G59" s="62" t="s">
        <v>53</v>
      </c>
      <c r="H59" s="77">
        <v>57197536.07</v>
      </c>
      <c r="I59" s="77">
        <v>49183766.799999997</v>
      </c>
      <c r="J59" s="77">
        <v>8013769.2699999996</v>
      </c>
      <c r="K59" s="64">
        <f t="shared" si="10"/>
        <v>0.16293524858693831</v>
      </c>
      <c r="L59" s="77">
        <v>54944000</v>
      </c>
      <c r="M59" s="79">
        <f t="shared" si="11"/>
        <v>1.0410151439647641</v>
      </c>
    </row>
    <row r="60" spans="1:13" ht="9" x14ac:dyDescent="0.15">
      <c r="A60" s="62" t="s">
        <v>5</v>
      </c>
      <c r="B60" s="77">
        <v>160670.09</v>
      </c>
      <c r="C60" s="77">
        <v>187120.06</v>
      </c>
      <c r="D60" s="77" t="s">
        <v>100</v>
      </c>
      <c r="E60" s="78">
        <v>-26449.97</v>
      </c>
      <c r="G60" s="62" t="s">
        <v>5</v>
      </c>
      <c r="H60" s="77">
        <v>461045.1</v>
      </c>
      <c r="I60" s="77">
        <v>340288.25</v>
      </c>
      <c r="J60" s="77">
        <v>120756.85</v>
      </c>
      <c r="K60" s="64">
        <f t="shared" si="10"/>
        <v>0.35486635227634211</v>
      </c>
      <c r="L60" s="77">
        <v>323200</v>
      </c>
      <c r="M60" s="79">
        <f t="shared" si="11"/>
        <v>1.4265009282178218</v>
      </c>
    </row>
    <row r="61" spans="1:13" ht="9" x14ac:dyDescent="0.15">
      <c r="A61" s="62" t="s">
        <v>42</v>
      </c>
      <c r="B61" s="77">
        <v>376865.66</v>
      </c>
      <c r="C61" s="77">
        <v>192552.62</v>
      </c>
      <c r="D61" s="77">
        <v>115426.14</v>
      </c>
      <c r="E61" s="78">
        <v>299739.18</v>
      </c>
      <c r="G61" s="62" t="s">
        <v>42</v>
      </c>
      <c r="H61" s="77">
        <v>2512591.9300000002</v>
      </c>
      <c r="I61" s="77">
        <v>8295638.2599999998</v>
      </c>
      <c r="J61" s="77">
        <v>-5783046.3300000001</v>
      </c>
      <c r="K61" s="64">
        <f t="shared" si="10"/>
        <v>-0.69711891342764509</v>
      </c>
      <c r="L61" s="77">
        <v>7918400</v>
      </c>
      <c r="M61" s="79">
        <f t="shared" si="11"/>
        <v>0.31731055895130333</v>
      </c>
    </row>
    <row r="62" spans="1:13" ht="9" x14ac:dyDescent="0.15">
      <c r="A62" s="62" t="s">
        <v>72</v>
      </c>
      <c r="B62" s="77"/>
      <c r="C62" s="77"/>
      <c r="D62" s="77"/>
      <c r="E62" s="78"/>
      <c r="G62" s="62" t="s">
        <v>72</v>
      </c>
      <c r="H62" s="77"/>
      <c r="I62" s="77"/>
      <c r="J62" s="77"/>
      <c r="K62" s="64" t="str">
        <f>IF(ISERROR((H62-I62)/ABS(I62)),"",(H62-I62)/ABS(I62))</f>
        <v/>
      </c>
      <c r="L62" s="77"/>
      <c r="M62" s="79"/>
    </row>
    <row r="63" spans="1:13" ht="9" x14ac:dyDescent="0.15">
      <c r="A63" s="62" t="s">
        <v>73</v>
      </c>
      <c r="B63" s="77">
        <v>2302179.85</v>
      </c>
      <c r="C63" s="77" t="s">
        <v>100</v>
      </c>
      <c r="D63" s="77">
        <v>40.4</v>
      </c>
      <c r="E63" s="78">
        <v>2302220.25</v>
      </c>
      <c r="G63" s="62" t="s">
        <v>73</v>
      </c>
      <c r="H63" s="77">
        <v>16116620.880000001</v>
      </c>
      <c r="I63" s="77">
        <v>14997433.220000001</v>
      </c>
      <c r="J63" s="77">
        <v>1119187.6599999999</v>
      </c>
      <c r="K63" s="64">
        <f>IF(ISERROR((H63-I63)/ABS(I63)),"",(H63-I63)/ABS(I63))</f>
        <v>7.4625280445156081E-2</v>
      </c>
      <c r="L63" s="77">
        <v>15300000</v>
      </c>
      <c r="M63" s="79">
        <f>H63/L63</f>
        <v>1.0533739137254903</v>
      </c>
    </row>
    <row r="64" spans="1:13" ht="9" x14ac:dyDescent="0.15">
      <c r="A64" s="62" t="s">
        <v>74</v>
      </c>
      <c r="B64" s="77" t="s">
        <v>100</v>
      </c>
      <c r="C64" s="77">
        <v>442.36</v>
      </c>
      <c r="D64" s="77" t="s">
        <v>100</v>
      </c>
      <c r="E64" s="78">
        <v>-442.36</v>
      </c>
      <c r="G64" s="62" t="s">
        <v>74</v>
      </c>
      <c r="H64" s="77">
        <v>1140158.2</v>
      </c>
      <c r="I64" s="77">
        <v>1371799.93</v>
      </c>
      <c r="J64" s="77">
        <v>-231641.73</v>
      </c>
      <c r="K64" s="64">
        <f>IF(ISERROR((H64-I64)/ABS(I64)),"",(H64-I64)/ABS(I64))</f>
        <v>-0.16885970390740579</v>
      </c>
      <c r="L64" s="77">
        <v>1400000</v>
      </c>
      <c r="M64" s="79">
        <f>H64/L64</f>
        <v>0.8143987142857142</v>
      </c>
    </row>
    <row r="65" spans="1:13" ht="9" x14ac:dyDescent="0.15">
      <c r="A65" s="62" t="s">
        <v>75</v>
      </c>
      <c r="B65" s="77">
        <v>87802.97</v>
      </c>
      <c r="C65" s="77" t="s">
        <v>100</v>
      </c>
      <c r="D65" s="77" t="s">
        <v>100</v>
      </c>
      <c r="E65" s="78">
        <v>87802.97</v>
      </c>
      <c r="G65" s="62" t="s">
        <v>75</v>
      </c>
      <c r="H65" s="77">
        <v>323477.24</v>
      </c>
      <c r="I65" s="77">
        <v>148269.1</v>
      </c>
      <c r="J65" s="77">
        <v>175208.14</v>
      </c>
      <c r="K65" s="64">
        <f>IF(ISERROR((H65-I65)/ABS(I65)),"",(H65-I65)/ABS(I65))</f>
        <v>1.181690183591861</v>
      </c>
      <c r="L65" s="77">
        <v>170000</v>
      </c>
      <c r="M65" s="79">
        <f>H65/L65</f>
        <v>1.902807294117647</v>
      </c>
    </row>
    <row r="66" spans="1:13" ht="9" x14ac:dyDescent="0.15">
      <c r="A66" s="62" t="s">
        <v>93</v>
      </c>
      <c r="B66" s="77">
        <v>17697595.109999999</v>
      </c>
      <c r="C66" s="77" t="s">
        <v>100</v>
      </c>
      <c r="D66" s="77" t="s">
        <v>100</v>
      </c>
      <c r="E66" s="78">
        <v>17697595.109999999</v>
      </c>
      <c r="G66" s="62" t="s">
        <v>93</v>
      </c>
      <c r="H66" s="77">
        <v>17697595.109999999</v>
      </c>
      <c r="I66" s="77" t="s">
        <v>100</v>
      </c>
      <c r="J66" s="77">
        <v>17697595.109999999</v>
      </c>
      <c r="K66" s="64" t="str">
        <f t="shared" ref="K66:K67" si="12">IF(ISERROR((H66-I66)/ABS(I66)),"",(H66-I66)/ABS(I66))</f>
        <v/>
      </c>
      <c r="L66" s="77">
        <v>25856000</v>
      </c>
      <c r="M66" s="79"/>
    </row>
    <row r="67" spans="1:13" ht="9" x14ac:dyDescent="0.15">
      <c r="A67" s="62" t="s">
        <v>125</v>
      </c>
      <c r="B67" s="77">
        <v>1736893.51</v>
      </c>
      <c r="C67" s="77" t="s">
        <v>100</v>
      </c>
      <c r="D67" s="77" t="s">
        <v>100</v>
      </c>
      <c r="E67" s="78">
        <v>1736893.51</v>
      </c>
      <c r="G67" s="62" t="s">
        <v>125</v>
      </c>
      <c r="H67" s="77">
        <v>2501748.42</v>
      </c>
      <c r="I67" s="77" t="s">
        <v>100</v>
      </c>
      <c r="J67" s="77">
        <v>2501748.42</v>
      </c>
      <c r="K67" s="64" t="str">
        <f t="shared" si="12"/>
        <v/>
      </c>
      <c r="L67" s="77">
        <v>2300000</v>
      </c>
      <c r="M67" s="79">
        <f t="shared" ref="M67" si="13">H67/L67</f>
        <v>1.087716704347826</v>
      </c>
    </row>
    <row r="68" spans="1:13" ht="9" x14ac:dyDescent="0.15">
      <c r="A68" s="62" t="s">
        <v>54</v>
      </c>
      <c r="B68" s="77" t="s">
        <v>100</v>
      </c>
      <c r="C68" s="77">
        <v>1140.07</v>
      </c>
      <c r="D68" s="77" t="s">
        <v>100</v>
      </c>
      <c r="E68" s="78">
        <v>-1140.07</v>
      </c>
      <c r="G68" s="62" t="s">
        <v>54</v>
      </c>
      <c r="H68" s="77">
        <v>-217.98</v>
      </c>
      <c r="I68" s="77">
        <v>-12495.51</v>
      </c>
      <c r="J68" s="77">
        <v>12277.53</v>
      </c>
      <c r="K68" s="64">
        <f t="shared" si="10"/>
        <v>0.98255533387592831</v>
      </c>
      <c r="L68" s="77" t="s">
        <v>100</v>
      </c>
      <c r="M68" s="79"/>
    </row>
    <row r="69" spans="1:13" ht="5.0999999999999996" customHeight="1" x14ac:dyDescent="0.15">
      <c r="A69" s="76"/>
      <c r="B69" s="81"/>
      <c r="C69" s="81"/>
      <c r="D69" s="81"/>
      <c r="E69" s="80"/>
      <c r="G69" s="76"/>
      <c r="H69" s="81"/>
      <c r="I69" s="81"/>
      <c r="J69" s="81"/>
      <c r="K69" s="65"/>
      <c r="L69" s="81"/>
      <c r="M69" s="82"/>
    </row>
    <row r="70" spans="1:13" ht="3" customHeight="1" x14ac:dyDescent="0.15">
      <c r="A70" s="62"/>
      <c r="B70" s="77"/>
      <c r="C70" s="77"/>
      <c r="D70" s="77"/>
      <c r="E70" s="78"/>
      <c r="G70" s="62"/>
      <c r="H70" s="77"/>
      <c r="I70" s="77"/>
      <c r="J70" s="77"/>
      <c r="K70" s="64"/>
      <c r="L70" s="77"/>
      <c r="M70" s="79"/>
    </row>
    <row r="71" spans="1:13" s="11" customFormat="1" ht="9" x14ac:dyDescent="0.15">
      <c r="A71" s="69" t="s">
        <v>10</v>
      </c>
      <c r="B71" s="61">
        <v>197590631.25</v>
      </c>
      <c r="C71" s="61">
        <v>77356406.310000002</v>
      </c>
      <c r="D71" s="61">
        <v>1120445.6299999999</v>
      </c>
      <c r="E71" s="84">
        <v>121354670.56999999</v>
      </c>
      <c r="G71" s="69" t="s">
        <v>10</v>
      </c>
      <c r="H71" s="61">
        <v>1053763536.1</v>
      </c>
      <c r="I71" s="61">
        <v>1032074683.48</v>
      </c>
      <c r="J71" s="61">
        <v>21688852.620000001</v>
      </c>
      <c r="K71" s="66">
        <f>IF(ISERROR((H71-I71)/ABS(I71)),"",(H71-I71)/ABS(I71))</f>
        <v>2.1014809264450193E-2</v>
      </c>
      <c r="L71" s="61">
        <v>1064407600</v>
      </c>
      <c r="M71" s="85">
        <f t="shared" ref="M71" si="14">H71/L71</f>
        <v>0.99000001136782567</v>
      </c>
    </row>
    <row r="72" spans="1:13" ht="3" customHeight="1" x14ac:dyDescent="0.15">
      <c r="A72" s="76"/>
      <c r="B72" s="81"/>
      <c r="C72" s="81"/>
      <c r="D72" s="81"/>
      <c r="E72" s="80"/>
      <c r="G72" s="76"/>
      <c r="H72" s="81"/>
      <c r="I72" s="81"/>
      <c r="J72" s="81"/>
      <c r="K72" s="65"/>
      <c r="L72" s="81"/>
      <c r="M72" s="82"/>
    </row>
    <row r="73" spans="1:13" ht="5.0999999999999996" customHeight="1" x14ac:dyDescent="0.15">
      <c r="A73" s="62"/>
      <c r="B73" s="77"/>
      <c r="C73" s="77"/>
      <c r="D73" s="77"/>
      <c r="E73" s="78"/>
      <c r="G73" s="62"/>
      <c r="H73" s="77"/>
      <c r="I73" s="77"/>
      <c r="J73" s="77"/>
      <c r="K73" s="64"/>
      <c r="L73" s="77"/>
      <c r="M73" s="79"/>
    </row>
    <row r="74" spans="1:13" ht="9" x14ac:dyDescent="0.15">
      <c r="A74" s="62" t="s">
        <v>6</v>
      </c>
      <c r="B74" s="77" t="s">
        <v>100</v>
      </c>
      <c r="C74" s="77" t="s">
        <v>100</v>
      </c>
      <c r="D74" s="77" t="s">
        <v>100</v>
      </c>
      <c r="E74" s="78" t="s">
        <v>100</v>
      </c>
      <c r="G74" s="62" t="s">
        <v>6</v>
      </c>
      <c r="H74" s="77">
        <v>433264.7</v>
      </c>
      <c r="I74" s="77">
        <v>331892.8</v>
      </c>
      <c r="J74" s="77">
        <v>101371.9</v>
      </c>
      <c r="K74" s="64">
        <f t="shared" ref="K74:K76" si="15">IF(ISERROR((H74-I74)/ABS(I74)),"",(H74-I74)/ABS(I74))</f>
        <v>0.30543567079490735</v>
      </c>
      <c r="L74" s="77">
        <v>360000</v>
      </c>
      <c r="M74" s="79">
        <f t="shared" ref="M74:M76" si="16">H74/L74</f>
        <v>1.2035130555555555</v>
      </c>
    </row>
    <row r="75" spans="1:13" ht="9" x14ac:dyDescent="0.15">
      <c r="A75" s="62" t="s">
        <v>76</v>
      </c>
      <c r="B75" s="77">
        <v>11090.4</v>
      </c>
      <c r="C75" s="77" t="s">
        <v>100</v>
      </c>
      <c r="D75" s="77" t="s">
        <v>100</v>
      </c>
      <c r="E75" s="78">
        <v>11090.4</v>
      </c>
      <c r="G75" s="62" t="s">
        <v>76</v>
      </c>
      <c r="H75" s="77">
        <v>4582545.32</v>
      </c>
      <c r="I75" s="77">
        <v>3334727.82</v>
      </c>
      <c r="J75" s="77">
        <v>1247817.5</v>
      </c>
      <c r="K75" s="64">
        <f t="shared" si="15"/>
        <v>0.37418870965007289</v>
      </c>
      <c r="L75" s="77">
        <v>4320000</v>
      </c>
      <c r="M75" s="79">
        <f t="shared" si="16"/>
        <v>1.0607743796296296</v>
      </c>
    </row>
    <row r="76" spans="1:13" ht="9" x14ac:dyDescent="0.15">
      <c r="A76" s="62" t="s">
        <v>55</v>
      </c>
      <c r="B76" s="77">
        <v>1905</v>
      </c>
      <c r="C76" s="77" t="s">
        <v>100</v>
      </c>
      <c r="D76" s="77" t="s">
        <v>100</v>
      </c>
      <c r="E76" s="78">
        <v>1905</v>
      </c>
      <c r="G76" s="62" t="s">
        <v>55</v>
      </c>
      <c r="H76" s="77">
        <v>623650.94999999995</v>
      </c>
      <c r="I76" s="77">
        <v>326302</v>
      </c>
      <c r="J76" s="77">
        <v>297348.95</v>
      </c>
      <c r="K76" s="64">
        <f t="shared" si="15"/>
        <v>0.91126916169683281</v>
      </c>
      <c r="L76" s="77">
        <v>320000</v>
      </c>
      <c r="M76" s="79">
        <f t="shared" si="16"/>
        <v>1.9489092187499999</v>
      </c>
    </row>
    <row r="77" spans="1:13" ht="5.0999999999999996" customHeight="1" x14ac:dyDescent="0.15">
      <c r="A77" s="76"/>
      <c r="B77" s="81"/>
      <c r="C77" s="81"/>
      <c r="D77" s="81"/>
      <c r="E77" s="80"/>
      <c r="G77" s="76"/>
      <c r="H77" s="81"/>
      <c r="I77" s="81"/>
      <c r="J77" s="81"/>
      <c r="K77" s="65"/>
      <c r="L77" s="81"/>
      <c r="M77" s="82"/>
    </row>
    <row r="78" spans="1:13" ht="3" customHeight="1" x14ac:dyDescent="0.15">
      <c r="A78" s="62"/>
      <c r="B78" s="77"/>
      <c r="C78" s="77"/>
      <c r="D78" s="77"/>
      <c r="E78" s="78"/>
      <c r="G78" s="62"/>
      <c r="H78" s="77"/>
      <c r="I78" s="77"/>
      <c r="J78" s="77"/>
      <c r="K78" s="64"/>
      <c r="L78" s="77"/>
      <c r="M78" s="79"/>
    </row>
    <row r="79" spans="1:13" s="11" customFormat="1" ht="9" x14ac:dyDescent="0.15">
      <c r="A79" s="69" t="s">
        <v>77</v>
      </c>
      <c r="B79" s="61">
        <v>12995.4</v>
      </c>
      <c r="C79" s="61" t="s">
        <v>100</v>
      </c>
      <c r="D79" s="61" t="s">
        <v>100</v>
      </c>
      <c r="E79" s="84">
        <v>12995.4</v>
      </c>
      <c r="G79" s="69" t="s">
        <v>77</v>
      </c>
      <c r="H79" s="61">
        <v>5639460.9699999997</v>
      </c>
      <c r="I79" s="61">
        <v>3992922.62</v>
      </c>
      <c r="J79" s="61">
        <v>1646538.35</v>
      </c>
      <c r="K79" s="66">
        <f>IF(ISERROR((H79-I79)/ABS(I79)),"",(H79-I79)/ABS(I79))</f>
        <v>0.41236420203905672</v>
      </c>
      <c r="L79" s="61">
        <v>5000000</v>
      </c>
      <c r="M79" s="85">
        <f t="shared" ref="M79" si="17">H79/L79</f>
        <v>1.127892194</v>
      </c>
    </row>
    <row r="80" spans="1:13" ht="3" customHeight="1" x14ac:dyDescent="0.15">
      <c r="A80" s="76"/>
      <c r="B80" s="81"/>
      <c r="C80" s="81"/>
      <c r="D80" s="81"/>
      <c r="E80" s="80"/>
      <c r="G80" s="76"/>
      <c r="H80" s="81"/>
      <c r="I80" s="81"/>
      <c r="J80" s="81"/>
      <c r="K80" s="65"/>
      <c r="L80" s="81"/>
      <c r="M80" s="82"/>
    </row>
    <row r="81" spans="1:13" ht="5.0999999999999996" customHeight="1" x14ac:dyDescent="0.15">
      <c r="A81" s="62"/>
      <c r="B81" s="77"/>
      <c r="C81" s="77"/>
      <c r="D81" s="77"/>
      <c r="E81" s="78"/>
      <c r="G81" s="62"/>
      <c r="H81" s="77"/>
      <c r="I81" s="77"/>
      <c r="J81" s="77"/>
      <c r="K81" s="64"/>
      <c r="L81" s="77"/>
      <c r="M81" s="79"/>
    </row>
    <row r="82" spans="1:13" ht="9" x14ac:dyDescent="0.15">
      <c r="A82" s="62" t="s">
        <v>7</v>
      </c>
      <c r="B82" s="77">
        <v>215638.41</v>
      </c>
      <c r="C82" s="77">
        <v>1623.62</v>
      </c>
      <c r="D82" s="77" t="s">
        <v>100</v>
      </c>
      <c r="E82" s="78">
        <v>214014.79</v>
      </c>
      <c r="G82" s="62" t="s">
        <v>7</v>
      </c>
      <c r="H82" s="77">
        <v>1877036.11</v>
      </c>
      <c r="I82" s="77">
        <v>1375901.03</v>
      </c>
      <c r="J82" s="77">
        <v>501135.08</v>
      </c>
      <c r="K82" s="64">
        <f t="shared" ref="K82:K84" si="18">IF(ISERROR((H82-I82)/ABS(I82)),"",(H82-I82)/ABS(I82))</f>
        <v>0.36422320288545756</v>
      </c>
      <c r="L82" s="77">
        <v>1600000</v>
      </c>
      <c r="M82" s="79">
        <f t="shared" ref="M82:M84" si="19">H82/L82</f>
        <v>1.1731475687500001</v>
      </c>
    </row>
    <row r="83" spans="1:13" ht="9" x14ac:dyDescent="0.15">
      <c r="A83" s="62" t="s">
        <v>56</v>
      </c>
      <c r="B83" s="77">
        <v>145515.88</v>
      </c>
      <c r="C83" s="77">
        <v>2639.6</v>
      </c>
      <c r="D83" s="77">
        <v>2196.2800000000002</v>
      </c>
      <c r="E83" s="78">
        <v>145072.56</v>
      </c>
      <c r="G83" s="62" t="s">
        <v>56</v>
      </c>
      <c r="H83" s="77">
        <v>2055084.2</v>
      </c>
      <c r="I83" s="77">
        <v>1416454.51</v>
      </c>
      <c r="J83" s="77">
        <v>638629.68999999994</v>
      </c>
      <c r="K83" s="64">
        <f t="shared" si="18"/>
        <v>0.45086494870915406</v>
      </c>
      <c r="L83" s="77">
        <v>1700000</v>
      </c>
      <c r="M83" s="79">
        <f t="shared" si="19"/>
        <v>1.2088730588235295</v>
      </c>
    </row>
    <row r="84" spans="1:13" ht="9" x14ac:dyDescent="0.15">
      <c r="A84" s="62" t="s">
        <v>57</v>
      </c>
      <c r="B84" s="77">
        <v>103853.9</v>
      </c>
      <c r="C84" s="77">
        <v>706.61</v>
      </c>
      <c r="D84" s="77">
        <v>34619.07</v>
      </c>
      <c r="E84" s="78">
        <v>137766.35999999999</v>
      </c>
      <c r="G84" s="62" t="s">
        <v>57</v>
      </c>
      <c r="H84" s="77">
        <v>1568534.17</v>
      </c>
      <c r="I84" s="77">
        <v>887849.14</v>
      </c>
      <c r="J84" s="77">
        <v>680685.03</v>
      </c>
      <c r="K84" s="64">
        <f t="shared" si="18"/>
        <v>0.7666674430748448</v>
      </c>
      <c r="L84" s="77">
        <v>1000000</v>
      </c>
      <c r="M84" s="79">
        <f t="shared" si="19"/>
        <v>1.5685341699999999</v>
      </c>
    </row>
    <row r="85" spans="1:13" ht="5.0999999999999996" customHeight="1" x14ac:dyDescent="0.15">
      <c r="A85" s="76"/>
      <c r="B85" s="81"/>
      <c r="C85" s="81"/>
      <c r="D85" s="81"/>
      <c r="E85" s="80"/>
      <c r="G85" s="76"/>
      <c r="H85" s="81"/>
      <c r="I85" s="81"/>
      <c r="J85" s="81"/>
      <c r="K85" s="65"/>
      <c r="L85" s="81"/>
      <c r="M85" s="82"/>
    </row>
    <row r="86" spans="1:13" ht="3" customHeight="1" x14ac:dyDescent="0.15">
      <c r="A86" s="62"/>
      <c r="B86" s="77"/>
      <c r="C86" s="77"/>
      <c r="D86" s="77"/>
      <c r="E86" s="78"/>
      <c r="G86" s="62"/>
      <c r="H86" s="77"/>
      <c r="I86" s="77"/>
      <c r="J86" s="77"/>
      <c r="K86" s="64"/>
      <c r="L86" s="77"/>
      <c r="M86" s="79"/>
    </row>
    <row r="87" spans="1:13" s="11" customFormat="1" ht="9" x14ac:dyDescent="0.15">
      <c r="A87" s="69" t="s">
        <v>78</v>
      </c>
      <c r="B87" s="61">
        <v>478003.59</v>
      </c>
      <c r="C87" s="61">
        <v>4969.83</v>
      </c>
      <c r="D87" s="61">
        <v>36815.35</v>
      </c>
      <c r="E87" s="84">
        <v>509849.11</v>
      </c>
      <c r="G87" s="69" t="s">
        <v>78</v>
      </c>
      <c r="H87" s="61">
        <v>11140115.449999999</v>
      </c>
      <c r="I87" s="61">
        <v>7673127.2999999998</v>
      </c>
      <c r="J87" s="61">
        <v>3466988.15</v>
      </c>
      <c r="K87" s="66">
        <f>IF(ISERROR((H87-I87)/ABS(I87)),"",(H87-I87)/ABS(I87))</f>
        <v>0.4518350881523886</v>
      </c>
      <c r="L87" s="61">
        <v>9300000</v>
      </c>
      <c r="M87" s="85">
        <f t="shared" ref="M87" si="20">H87/L87</f>
        <v>1.197861876344086</v>
      </c>
    </row>
    <row r="88" spans="1:13" ht="3" customHeight="1" x14ac:dyDescent="0.15">
      <c r="A88" s="76"/>
      <c r="B88" s="81"/>
      <c r="C88" s="81"/>
      <c r="D88" s="81"/>
      <c r="E88" s="80"/>
      <c r="G88" s="76"/>
      <c r="H88" s="81"/>
      <c r="I88" s="81"/>
      <c r="J88" s="81"/>
      <c r="K88" s="65"/>
      <c r="L88" s="81"/>
      <c r="M88" s="82"/>
    </row>
    <row r="89" spans="1:13" ht="9.9499999999999993" customHeight="1" x14ac:dyDescent="0.15">
      <c r="A89" s="76"/>
      <c r="B89" s="81"/>
      <c r="C89" s="81"/>
      <c r="D89" s="81"/>
      <c r="E89" s="80"/>
      <c r="G89" s="76"/>
      <c r="H89" s="81"/>
      <c r="I89" s="81"/>
      <c r="J89" s="81"/>
      <c r="K89" s="65"/>
      <c r="L89" s="81"/>
      <c r="M89" s="82"/>
    </row>
    <row r="90" spans="1:13" ht="3" customHeight="1" x14ac:dyDescent="0.15">
      <c r="A90" s="62"/>
      <c r="B90" s="77"/>
      <c r="C90" s="77"/>
      <c r="D90" s="77"/>
      <c r="E90" s="78"/>
      <c r="G90" s="62"/>
      <c r="H90" s="77"/>
      <c r="I90" s="77"/>
      <c r="J90" s="77"/>
      <c r="K90" s="64"/>
      <c r="L90" s="77"/>
      <c r="M90" s="79"/>
    </row>
    <row r="91" spans="1:13" s="11" customFormat="1" ht="9" x14ac:dyDescent="0.15">
      <c r="A91" s="69" t="s">
        <v>79</v>
      </c>
      <c r="B91" s="61">
        <v>349838057.06</v>
      </c>
      <c r="C91" s="61">
        <v>88964314.189999998</v>
      </c>
      <c r="D91" s="61">
        <v>1984241.32</v>
      </c>
      <c r="E91" s="84">
        <v>262857984.19</v>
      </c>
      <c r="G91" s="69" t="s">
        <v>79</v>
      </c>
      <c r="H91" s="61">
        <v>2370209656.1900001</v>
      </c>
      <c r="I91" s="61">
        <v>2205157475.3800001</v>
      </c>
      <c r="J91" s="61">
        <v>165052180.81</v>
      </c>
      <c r="K91" s="66">
        <f>IF(ISERROR((H91-I91)/ABS(I91)),"",(H91-I91)/ABS(I91))</f>
        <v>7.4848251271287372E-2</v>
      </c>
      <c r="L91" s="61">
        <v>2272007600</v>
      </c>
      <c r="M91" s="85">
        <f t="shared" ref="M91" si="21">H91/L91</f>
        <v>1.0432225914165076</v>
      </c>
    </row>
    <row r="92" spans="1:13" ht="3" customHeight="1" x14ac:dyDescent="0.15">
      <c r="A92" s="76"/>
      <c r="B92" s="81"/>
      <c r="C92" s="81"/>
      <c r="D92" s="81"/>
      <c r="E92" s="80"/>
      <c r="G92" s="76"/>
      <c r="H92" s="81"/>
      <c r="I92" s="81"/>
      <c r="J92" s="81"/>
      <c r="K92" s="65"/>
      <c r="L92" s="81"/>
      <c r="M92" s="82"/>
    </row>
    <row r="93" spans="1:13" ht="4.5" customHeight="1" x14ac:dyDescent="0.15">
      <c r="A93" s="62"/>
      <c r="B93" s="77"/>
      <c r="C93" s="77"/>
      <c r="D93" s="77"/>
      <c r="E93" s="78"/>
      <c r="G93" s="62"/>
      <c r="H93" s="77"/>
      <c r="I93" s="77"/>
      <c r="J93" s="77"/>
      <c r="K93" s="64"/>
      <c r="L93" s="77"/>
      <c r="M93" s="79"/>
    </row>
    <row r="94" spans="1:13" ht="9" customHeight="1" x14ac:dyDescent="0.15">
      <c r="A94" s="62" t="s">
        <v>58</v>
      </c>
      <c r="B94" s="77"/>
      <c r="C94" s="77"/>
      <c r="D94" s="77"/>
      <c r="E94" s="78"/>
      <c r="G94" s="62" t="s">
        <v>58</v>
      </c>
      <c r="H94" s="77"/>
      <c r="I94" s="77"/>
      <c r="J94" s="77"/>
      <c r="K94" s="64"/>
      <c r="L94" s="77"/>
      <c r="M94" s="79"/>
    </row>
    <row r="95" spans="1:13" ht="9" x14ac:dyDescent="0.15">
      <c r="A95" s="62" t="s">
        <v>60</v>
      </c>
      <c r="B95" s="77">
        <v>78230284.5</v>
      </c>
      <c r="C95" s="77" t="s">
        <v>100</v>
      </c>
      <c r="D95" s="77" t="s">
        <v>100</v>
      </c>
      <c r="E95" s="78">
        <v>78230284.5</v>
      </c>
      <c r="G95" s="62" t="s">
        <v>60</v>
      </c>
      <c r="H95" s="77">
        <v>306911801.56999999</v>
      </c>
      <c r="I95" s="77">
        <v>218039181.34</v>
      </c>
      <c r="J95" s="77">
        <v>88872620.230000004</v>
      </c>
      <c r="K95" s="64">
        <f t="shared" ref="K95:K96" si="22">IF(ISERROR((H95-I95)/ABS(I95)),"",(H95-I95)/ABS(I95))</f>
        <v>0.40759931166415553</v>
      </c>
      <c r="L95" s="77">
        <v>219776000</v>
      </c>
      <c r="M95" s="79">
        <f t="shared" ref="M95:M96" si="23">H95/L95</f>
        <v>1.3964755094732819</v>
      </c>
    </row>
    <row r="96" spans="1:13" ht="9" x14ac:dyDescent="0.15">
      <c r="A96" s="62" t="s">
        <v>59</v>
      </c>
      <c r="B96" s="77">
        <v>37942436.289999999</v>
      </c>
      <c r="C96" s="77" t="s">
        <v>100</v>
      </c>
      <c r="D96" s="77" t="s">
        <v>100</v>
      </c>
      <c r="E96" s="78">
        <v>37942436.289999999</v>
      </c>
      <c r="G96" s="62" t="s">
        <v>59</v>
      </c>
      <c r="H96" s="77">
        <v>131144435</v>
      </c>
      <c r="I96" s="77">
        <v>123373318.70999999</v>
      </c>
      <c r="J96" s="77">
        <v>7771116.29</v>
      </c>
      <c r="K96" s="64">
        <f t="shared" si="22"/>
        <v>6.2988629723633435E-2</v>
      </c>
      <c r="L96" s="77">
        <v>119584000</v>
      </c>
      <c r="M96" s="79">
        <f t="shared" si="23"/>
        <v>1.0966720882392293</v>
      </c>
    </row>
    <row r="97" spans="1:13" ht="4.5" customHeight="1" x14ac:dyDescent="0.15">
      <c r="A97" s="76"/>
      <c r="B97" s="81"/>
      <c r="C97" s="81"/>
      <c r="D97" s="81"/>
      <c r="E97" s="80"/>
      <c r="G97" s="76"/>
      <c r="H97" s="81"/>
      <c r="I97" s="81"/>
      <c r="J97" s="81"/>
      <c r="K97" s="65"/>
      <c r="L97" s="81"/>
      <c r="M97" s="82"/>
    </row>
    <row r="98" spans="1:13" ht="3" customHeight="1" x14ac:dyDescent="0.15">
      <c r="A98" s="76"/>
      <c r="B98" s="77"/>
      <c r="C98" s="77"/>
      <c r="D98" s="77"/>
      <c r="E98" s="78"/>
      <c r="G98" s="76"/>
      <c r="H98" s="77"/>
      <c r="I98" s="77"/>
      <c r="J98" s="77"/>
      <c r="K98" s="64"/>
      <c r="L98" s="77"/>
      <c r="M98" s="79"/>
    </row>
    <row r="99" spans="1:13" s="11" customFormat="1" ht="9" x14ac:dyDescent="0.15">
      <c r="A99" s="69" t="s">
        <v>43</v>
      </c>
      <c r="B99" s="61">
        <v>116172720.79000001</v>
      </c>
      <c r="C99" s="61" t="s">
        <v>100</v>
      </c>
      <c r="D99" s="61" t="s">
        <v>100</v>
      </c>
      <c r="E99" s="84">
        <v>116172720.79000001</v>
      </c>
      <c r="G99" s="69" t="s">
        <v>43</v>
      </c>
      <c r="H99" s="61">
        <v>438056236.56999999</v>
      </c>
      <c r="I99" s="61">
        <v>341412500.05000001</v>
      </c>
      <c r="J99" s="61">
        <v>96643736.519999996</v>
      </c>
      <c r="K99" s="66">
        <f>IF(ISERROR((H99-I99)/ABS(I99)),"",(H99-I99)/ABS(I99))</f>
        <v>0.2830702932840668</v>
      </c>
      <c r="L99" s="61">
        <v>339360000</v>
      </c>
      <c r="M99" s="85">
        <f t="shared" ref="M99" si="24">H99/L99</f>
        <v>1.2908304943717586</v>
      </c>
    </row>
    <row r="100" spans="1:13" ht="3" customHeight="1" x14ac:dyDescent="0.15">
      <c r="A100" s="76"/>
      <c r="B100" s="81"/>
      <c r="C100" s="81"/>
      <c r="D100" s="81"/>
      <c r="E100" s="80"/>
      <c r="G100" s="76"/>
      <c r="H100" s="81"/>
      <c r="I100" s="81"/>
      <c r="J100" s="81"/>
      <c r="K100" s="65"/>
      <c r="L100" s="81"/>
      <c r="M100" s="82"/>
    </row>
    <row r="101" spans="1:13" ht="5.0999999999999996" customHeight="1" x14ac:dyDescent="0.15">
      <c r="A101" s="62"/>
      <c r="B101" s="77"/>
      <c r="C101" s="77"/>
      <c r="D101" s="77"/>
      <c r="E101" s="78"/>
      <c r="G101" s="62"/>
      <c r="H101" s="77"/>
      <c r="I101" s="77"/>
      <c r="J101" s="77"/>
      <c r="K101" s="64"/>
      <c r="L101" s="77"/>
      <c r="M101" s="79"/>
    </row>
    <row r="102" spans="1:13" ht="9" customHeight="1" x14ac:dyDescent="0.15">
      <c r="A102" s="62" t="s">
        <v>38</v>
      </c>
      <c r="B102" s="77"/>
      <c r="C102" s="77"/>
      <c r="D102" s="77"/>
      <c r="E102" s="78"/>
      <c r="G102" s="62" t="s">
        <v>38</v>
      </c>
      <c r="H102" s="77"/>
      <c r="I102" s="77"/>
      <c r="J102" s="77"/>
      <c r="K102" s="64"/>
      <c r="L102" s="77"/>
      <c r="M102" s="79"/>
    </row>
    <row r="103" spans="1:13" ht="9" customHeight="1" x14ac:dyDescent="0.15">
      <c r="A103" s="62" t="s">
        <v>80</v>
      </c>
      <c r="B103" s="77"/>
      <c r="C103" s="77"/>
      <c r="D103" s="77"/>
      <c r="E103" s="78"/>
      <c r="G103" s="62" t="s">
        <v>80</v>
      </c>
      <c r="H103" s="77"/>
      <c r="I103" s="77"/>
      <c r="J103" s="77"/>
      <c r="K103" s="64"/>
      <c r="L103" s="77"/>
      <c r="M103" s="79"/>
    </row>
    <row r="104" spans="1:13" ht="9" x14ac:dyDescent="0.15">
      <c r="A104" s="62" t="s">
        <v>41</v>
      </c>
      <c r="B104" s="77">
        <v>8922.3799999999992</v>
      </c>
      <c r="C104" s="77" t="s">
        <v>100</v>
      </c>
      <c r="D104" s="77" t="s">
        <v>100</v>
      </c>
      <c r="E104" s="78">
        <v>8922.3799999999992</v>
      </c>
      <c r="G104" s="62" t="s">
        <v>41</v>
      </c>
      <c r="H104" s="77">
        <v>42028.78</v>
      </c>
      <c r="I104" s="77">
        <v>19008.169999999998</v>
      </c>
      <c r="J104" s="77">
        <v>23020.61</v>
      </c>
      <c r="K104" s="64">
        <f t="shared" ref="K104:K105" si="25">IF(ISERROR((H104-I104)/ABS(I104)),"",(H104-I104)/ABS(I104))</f>
        <v>1.211090283809541</v>
      </c>
      <c r="L104" s="77">
        <v>30704</v>
      </c>
      <c r="M104" s="79">
        <f t="shared" ref="M104:M105" si="26">H104/L104</f>
        <v>1.3688372850442938</v>
      </c>
    </row>
    <row r="105" spans="1:13" ht="9" x14ac:dyDescent="0.15">
      <c r="A105" s="62" t="s">
        <v>87</v>
      </c>
      <c r="B105" s="77">
        <v>179062.27</v>
      </c>
      <c r="C105" s="77" t="s">
        <v>100</v>
      </c>
      <c r="D105" s="77" t="s">
        <v>100</v>
      </c>
      <c r="E105" s="78">
        <v>179062.27</v>
      </c>
      <c r="G105" s="62" t="s">
        <v>87</v>
      </c>
      <c r="H105" s="77">
        <v>6914543.3700000001</v>
      </c>
      <c r="I105" s="77">
        <v>7002197.1500000004</v>
      </c>
      <c r="J105" s="77">
        <v>-87653.78</v>
      </c>
      <c r="K105" s="64">
        <f t="shared" si="25"/>
        <v>-1.2518039427096145E-2</v>
      </c>
      <c r="L105" s="77">
        <v>7433600</v>
      </c>
      <c r="M105" s="79">
        <f t="shared" si="26"/>
        <v>0.93017425877098581</v>
      </c>
    </row>
    <row r="106" spans="1:13" ht="9" x14ac:dyDescent="0.15">
      <c r="A106" s="62" t="s">
        <v>4</v>
      </c>
      <c r="B106" s="77"/>
      <c r="C106" s="77"/>
      <c r="D106" s="77"/>
      <c r="E106" s="78"/>
      <c r="G106" s="62" t="s">
        <v>4</v>
      </c>
      <c r="H106" s="77"/>
      <c r="I106" s="77"/>
      <c r="J106" s="77"/>
      <c r="K106" s="64"/>
      <c r="L106" s="77"/>
      <c r="M106" s="79"/>
    </row>
    <row r="107" spans="1:13" ht="9" x14ac:dyDescent="0.15">
      <c r="A107" s="62" t="s">
        <v>85</v>
      </c>
      <c r="B107" s="77">
        <v>3397.39</v>
      </c>
      <c r="C107" s="77" t="s">
        <v>100</v>
      </c>
      <c r="D107" s="77" t="s">
        <v>100</v>
      </c>
      <c r="E107" s="78">
        <v>3397.39</v>
      </c>
      <c r="G107" s="62" t="s">
        <v>85</v>
      </c>
      <c r="H107" s="77">
        <v>20802.96</v>
      </c>
      <c r="I107" s="77">
        <v>30715.42</v>
      </c>
      <c r="J107" s="77">
        <v>-9912.4599999999991</v>
      </c>
      <c r="K107" s="64">
        <f t="shared" ref="K107:K109" si="27">IF(ISERROR((H107-I107)/ABS(I107)),"",(H107-I107)/ABS(I107))</f>
        <v>-0.32271933771376071</v>
      </c>
      <c r="L107" s="77">
        <v>3232</v>
      </c>
      <c r="M107" s="79">
        <f t="shared" ref="M107:M108" si="28">H107/L107</f>
        <v>6.4365594059405939</v>
      </c>
    </row>
    <row r="108" spans="1:13" ht="9" x14ac:dyDescent="0.15">
      <c r="A108" s="87" t="s">
        <v>89</v>
      </c>
      <c r="B108" s="77" t="s">
        <v>100</v>
      </c>
      <c r="C108" s="77">
        <v>8674657.1899999995</v>
      </c>
      <c r="D108" s="77" t="s">
        <v>100</v>
      </c>
      <c r="E108" s="78">
        <v>-8674657.1899999995</v>
      </c>
      <c r="G108" s="87" t="s">
        <v>89</v>
      </c>
      <c r="H108" s="77">
        <v>-95347105.349999994</v>
      </c>
      <c r="I108" s="77">
        <v>-75811525.049999997</v>
      </c>
      <c r="J108" s="77">
        <v>-19535580.300000001</v>
      </c>
      <c r="K108" s="64">
        <f t="shared" si="27"/>
        <v>-0.25768615374925763</v>
      </c>
      <c r="L108" s="77">
        <v>-80315200</v>
      </c>
      <c r="M108" s="79">
        <f t="shared" si="28"/>
        <v>1.1871614009552363</v>
      </c>
    </row>
    <row r="109" spans="1:13" ht="9" x14ac:dyDescent="0.15">
      <c r="A109" s="62" t="s">
        <v>86</v>
      </c>
      <c r="B109" s="77" t="s">
        <v>100</v>
      </c>
      <c r="C109" s="77" t="s">
        <v>100</v>
      </c>
      <c r="D109" s="77" t="s">
        <v>100</v>
      </c>
      <c r="E109" s="78" t="s">
        <v>100</v>
      </c>
      <c r="G109" s="62" t="s">
        <v>86</v>
      </c>
      <c r="H109" s="77">
        <v>5.91</v>
      </c>
      <c r="I109" s="77">
        <v>1084.3699999999999</v>
      </c>
      <c r="J109" s="77">
        <v>-1078.46</v>
      </c>
      <c r="K109" s="64">
        <f t="shared" si="27"/>
        <v>-0.99454983077731762</v>
      </c>
      <c r="L109" s="77" t="s">
        <v>100</v>
      </c>
      <c r="M109" s="79"/>
    </row>
    <row r="110" spans="1:13" ht="9" x14ac:dyDescent="0.15">
      <c r="A110" s="62" t="s">
        <v>53</v>
      </c>
      <c r="B110" s="77"/>
      <c r="C110" s="77"/>
      <c r="D110" s="77"/>
      <c r="E110" s="78"/>
      <c r="G110" s="62" t="s">
        <v>53</v>
      </c>
      <c r="H110" s="61"/>
      <c r="I110" s="77"/>
      <c r="J110" s="77"/>
      <c r="K110" s="64"/>
      <c r="L110" s="77"/>
      <c r="M110" s="79"/>
    </row>
    <row r="111" spans="1:13" ht="9" x14ac:dyDescent="0.15">
      <c r="A111" s="62" t="s">
        <v>87</v>
      </c>
      <c r="B111" s="77">
        <v>788241.92000000004</v>
      </c>
      <c r="C111" s="77" t="s">
        <v>100</v>
      </c>
      <c r="D111" s="77" t="s">
        <v>100</v>
      </c>
      <c r="E111" s="78">
        <v>788241.92000000004</v>
      </c>
      <c r="G111" s="62" t="s">
        <v>87</v>
      </c>
      <c r="H111" s="77">
        <v>5655314.1100000003</v>
      </c>
      <c r="I111" s="77">
        <v>5925918.5199999996</v>
      </c>
      <c r="J111" s="77">
        <v>-270604.40999999997</v>
      </c>
      <c r="K111" s="64">
        <f>IF(ISERROR((H111-I111)/ABS(I111)),"",(H111-I111)/ABS(I111))</f>
        <v>-4.5664551256772802E-2</v>
      </c>
      <c r="L111" s="77">
        <v>5009600</v>
      </c>
      <c r="M111" s="79">
        <f t="shared" ref="M111:M114" si="29">H111/L111</f>
        <v>1.1288953429415522</v>
      </c>
    </row>
    <row r="112" spans="1:13" ht="9" x14ac:dyDescent="0.15">
      <c r="A112" s="62" t="s">
        <v>5</v>
      </c>
      <c r="B112" s="77"/>
      <c r="C112" s="77"/>
      <c r="D112" s="77"/>
      <c r="E112" s="78"/>
      <c r="G112" s="62" t="s">
        <v>5</v>
      </c>
      <c r="H112" s="77"/>
      <c r="I112" s="77"/>
      <c r="J112" s="77"/>
      <c r="K112" s="64"/>
      <c r="L112" s="77"/>
      <c r="M112" s="79"/>
    </row>
    <row r="113" spans="1:13" ht="9" x14ac:dyDescent="0.15">
      <c r="A113" s="62" t="s">
        <v>85</v>
      </c>
      <c r="B113" s="77">
        <v>5005.34</v>
      </c>
      <c r="C113" s="77" t="s">
        <v>100</v>
      </c>
      <c r="D113" s="77" t="s">
        <v>100</v>
      </c>
      <c r="E113" s="78">
        <v>5005.34</v>
      </c>
      <c r="G113" s="62" t="s">
        <v>85</v>
      </c>
      <c r="H113" s="77">
        <v>21930.62</v>
      </c>
      <c r="I113" s="77">
        <v>17621.310000000001</v>
      </c>
      <c r="J113" s="77">
        <v>4309.3100000000004</v>
      </c>
      <c r="K113" s="64">
        <f t="shared" ref="K113:K114" si="30">IF(ISERROR((H113-I113)/ABS(I113)),"",(H113-I113)/ABS(I113))</f>
        <v>0.24455105778174252</v>
      </c>
      <c r="L113" s="77">
        <v>42016</v>
      </c>
      <c r="M113" s="79">
        <f t="shared" si="29"/>
        <v>0.52195877760853004</v>
      </c>
    </row>
    <row r="114" spans="1:13" ht="9" x14ac:dyDescent="0.15">
      <c r="A114" s="62" t="s">
        <v>87</v>
      </c>
      <c r="B114" s="77">
        <v>196724.25</v>
      </c>
      <c r="C114" s="77" t="s">
        <v>100</v>
      </c>
      <c r="D114" s="77" t="s">
        <v>100</v>
      </c>
      <c r="E114" s="78">
        <v>196724.25</v>
      </c>
      <c r="G114" s="62" t="s">
        <v>87</v>
      </c>
      <c r="H114" s="77">
        <v>3548985.61</v>
      </c>
      <c r="I114" s="77">
        <v>3205865.17</v>
      </c>
      <c r="J114" s="77">
        <v>343120.44</v>
      </c>
      <c r="K114" s="64">
        <f t="shared" si="30"/>
        <v>0.10702896778406933</v>
      </c>
      <c r="L114" s="77">
        <v>3490560</v>
      </c>
      <c r="M114" s="79">
        <f t="shared" si="29"/>
        <v>1.0167381766822514</v>
      </c>
    </row>
    <row r="115" spans="1:13" ht="5.0999999999999996" customHeight="1" x14ac:dyDescent="0.15">
      <c r="A115" s="76"/>
      <c r="B115" s="81"/>
      <c r="C115" s="81"/>
      <c r="D115" s="81"/>
      <c r="E115" s="80"/>
      <c r="G115" s="76"/>
      <c r="H115" s="81"/>
      <c r="I115" s="81"/>
      <c r="J115" s="81"/>
      <c r="K115" s="65"/>
      <c r="L115" s="81"/>
      <c r="M115" s="82"/>
    </row>
    <row r="116" spans="1:13" ht="3" customHeight="1" x14ac:dyDescent="0.15">
      <c r="A116" s="62"/>
      <c r="B116" s="77"/>
      <c r="C116" s="77"/>
      <c r="D116" s="77"/>
      <c r="E116" s="78"/>
      <c r="G116" s="62"/>
      <c r="H116" s="77"/>
      <c r="I116" s="77"/>
      <c r="J116" s="77"/>
      <c r="K116" s="64"/>
      <c r="L116" s="77"/>
      <c r="M116" s="79"/>
    </row>
    <row r="117" spans="1:13" s="11" customFormat="1" ht="9" x14ac:dyDescent="0.15">
      <c r="A117" s="69" t="s">
        <v>44</v>
      </c>
      <c r="B117" s="61">
        <v>1181353.55</v>
      </c>
      <c r="C117" s="61">
        <v>8674657.1899999995</v>
      </c>
      <c r="D117" s="61" t="s">
        <v>100</v>
      </c>
      <c r="E117" s="84">
        <v>-7493303.6399999997</v>
      </c>
      <c r="G117" s="69" t="s">
        <v>44</v>
      </c>
      <c r="H117" s="61">
        <v>-79143493.989999995</v>
      </c>
      <c r="I117" s="61">
        <v>-59609114.939999998</v>
      </c>
      <c r="J117" s="61">
        <v>-19534379.050000001</v>
      </c>
      <c r="K117" s="66">
        <f>IF(ISERROR((H117-I117)/ABS(I117)),"",(H117-I117)/ABS(I117))</f>
        <v>-0.32770791966400564</v>
      </c>
      <c r="L117" s="61">
        <v>-64305488</v>
      </c>
      <c r="M117" s="85">
        <f t="shared" ref="M117" si="31">H117/L117</f>
        <v>1.2307424521838632</v>
      </c>
    </row>
    <row r="118" spans="1:13" ht="5.0999999999999996" customHeight="1" x14ac:dyDescent="0.15">
      <c r="A118" s="76"/>
      <c r="B118" s="81"/>
      <c r="C118" s="81"/>
      <c r="D118" s="81"/>
      <c r="E118" s="80"/>
      <c r="G118" s="76"/>
      <c r="H118" s="81"/>
      <c r="I118" s="81"/>
      <c r="J118" s="81"/>
      <c r="K118" s="65"/>
      <c r="L118" s="81"/>
      <c r="M118" s="82"/>
    </row>
    <row r="119" spans="1:13" ht="5.0999999999999996" customHeight="1" x14ac:dyDescent="0.15">
      <c r="A119" s="76"/>
      <c r="B119" s="81"/>
      <c r="C119" s="81"/>
      <c r="D119" s="81"/>
      <c r="E119" s="80"/>
      <c r="G119" s="76"/>
      <c r="H119" s="106"/>
      <c r="I119" s="106"/>
      <c r="J119" s="106"/>
      <c r="K119" s="108"/>
      <c r="L119" s="106"/>
      <c r="M119" s="109"/>
    </row>
    <row r="120" spans="1:13" ht="17.25" customHeight="1" x14ac:dyDescent="0.15">
      <c r="A120" s="102" t="s">
        <v>162</v>
      </c>
      <c r="B120" s="77"/>
      <c r="C120" s="77"/>
      <c r="D120" s="77"/>
      <c r="E120" s="78"/>
      <c r="G120" s="102" t="s">
        <v>166</v>
      </c>
      <c r="H120" s="77"/>
      <c r="I120" s="77"/>
      <c r="J120" s="77"/>
      <c r="K120" s="64"/>
      <c r="L120" s="77"/>
      <c r="M120" s="79"/>
    </row>
    <row r="121" spans="1:13" ht="9" x14ac:dyDescent="0.15">
      <c r="A121" s="62" t="s">
        <v>60</v>
      </c>
      <c r="B121" s="77">
        <v>7460.91</v>
      </c>
      <c r="C121" s="77" t="s">
        <v>100</v>
      </c>
      <c r="D121" s="77" t="s">
        <v>100</v>
      </c>
      <c r="E121" s="78">
        <v>7460.91</v>
      </c>
      <c r="G121" s="62" t="s">
        <v>60</v>
      </c>
      <c r="H121" s="77">
        <v>7460.91</v>
      </c>
      <c r="I121" s="77" t="s">
        <v>100</v>
      </c>
      <c r="J121" s="77">
        <v>7460.91</v>
      </c>
      <c r="K121" s="64" t="str">
        <f t="shared" ref="K121:K122" si="32">IF(ISERROR((H121-I121)/ABS(I121)),"",(H121-I121)/ABS(I121))</f>
        <v/>
      </c>
      <c r="L121" s="77"/>
      <c r="M121" s="79"/>
    </row>
    <row r="122" spans="1:13" ht="9" x14ac:dyDescent="0.15">
      <c r="A122" s="62" t="s">
        <v>59</v>
      </c>
      <c r="B122" s="77">
        <v>27384.41</v>
      </c>
      <c r="C122" s="77" t="s">
        <v>100</v>
      </c>
      <c r="D122" s="77" t="s">
        <v>100</v>
      </c>
      <c r="E122" s="78">
        <v>27384.41</v>
      </c>
      <c r="G122" s="62" t="s">
        <v>59</v>
      </c>
      <c r="H122" s="77">
        <v>27384.41</v>
      </c>
      <c r="I122" s="77" t="s">
        <v>100</v>
      </c>
      <c r="J122" s="77">
        <v>27384.41</v>
      </c>
      <c r="K122" s="64" t="str">
        <f t="shared" si="32"/>
        <v/>
      </c>
      <c r="L122" s="77"/>
      <c r="M122" s="79"/>
    </row>
    <row r="123" spans="1:13" ht="5.0999999999999996" customHeight="1" x14ac:dyDescent="0.15">
      <c r="A123" s="76"/>
      <c r="B123" s="81"/>
      <c r="C123" s="81"/>
      <c r="D123" s="81"/>
      <c r="E123" s="80"/>
      <c r="G123" s="76"/>
      <c r="H123" s="81"/>
      <c r="I123" s="81"/>
      <c r="J123" s="81"/>
      <c r="K123" s="65"/>
      <c r="L123" s="81"/>
      <c r="M123" s="82"/>
    </row>
    <row r="124" spans="1:13" ht="3" customHeight="1" x14ac:dyDescent="0.15">
      <c r="A124" s="76"/>
      <c r="B124" s="77"/>
      <c r="C124" s="77"/>
      <c r="D124" s="77"/>
      <c r="E124" s="78"/>
      <c r="G124" s="76"/>
      <c r="H124" s="77"/>
      <c r="I124" s="77"/>
      <c r="J124" s="77"/>
      <c r="K124" s="64"/>
      <c r="L124" s="77"/>
      <c r="M124" s="79"/>
    </row>
    <row r="125" spans="1:13" s="11" customFormat="1" ht="18" customHeight="1" x14ac:dyDescent="0.15">
      <c r="A125" s="103" t="s">
        <v>163</v>
      </c>
      <c r="B125" s="104">
        <v>34845.32</v>
      </c>
      <c r="C125" s="104" t="s">
        <v>100</v>
      </c>
      <c r="D125" s="104" t="s">
        <v>100</v>
      </c>
      <c r="E125" s="105">
        <v>34845.32</v>
      </c>
      <c r="G125" s="103" t="s">
        <v>163</v>
      </c>
      <c r="H125" s="104">
        <v>34845.32</v>
      </c>
      <c r="I125" s="104" t="s">
        <v>100</v>
      </c>
      <c r="J125" s="104">
        <v>34845.32</v>
      </c>
      <c r="K125" s="110" t="str">
        <f>IF(ISERROR((H125-I125)/ABS(I125)),"",(H125-I125)/ABS(I125))</f>
        <v/>
      </c>
      <c r="L125" s="104"/>
      <c r="M125" s="111"/>
    </row>
    <row r="126" spans="1:13" ht="3" customHeight="1" x14ac:dyDescent="0.15">
      <c r="A126" s="76"/>
      <c r="B126" s="81"/>
      <c r="C126" s="81"/>
      <c r="D126" s="81"/>
      <c r="E126" s="80"/>
      <c r="G126" s="76"/>
      <c r="H126" s="81"/>
      <c r="I126" s="81"/>
      <c r="J126" s="81"/>
      <c r="K126" s="65"/>
      <c r="L126" s="81"/>
      <c r="M126" s="82"/>
    </row>
    <row r="127" spans="1:13" ht="3" customHeight="1" x14ac:dyDescent="0.15">
      <c r="A127" s="76"/>
      <c r="B127" s="106"/>
      <c r="C127" s="106"/>
      <c r="D127" s="106"/>
      <c r="E127" s="107"/>
      <c r="G127" s="76"/>
      <c r="H127" s="106"/>
      <c r="I127" s="106"/>
      <c r="J127" s="106"/>
      <c r="K127" s="108"/>
      <c r="L127" s="106"/>
      <c r="M127" s="109"/>
    </row>
    <row r="128" spans="1:13" ht="8.1" customHeight="1" x14ac:dyDescent="0.15">
      <c r="A128" s="76"/>
      <c r="B128" s="81"/>
      <c r="C128" s="81"/>
      <c r="D128" s="81"/>
      <c r="E128" s="80"/>
      <c r="G128" s="76"/>
      <c r="H128" s="81"/>
      <c r="I128" s="81"/>
      <c r="J128" s="81"/>
      <c r="K128" s="65"/>
      <c r="L128" s="81"/>
      <c r="M128" s="82"/>
    </row>
    <row r="129" spans="1:13" ht="3" customHeight="1" x14ac:dyDescent="0.15">
      <c r="A129" s="62"/>
      <c r="B129" s="77"/>
      <c r="C129" s="77"/>
      <c r="D129" s="77"/>
      <c r="E129" s="78"/>
      <c r="G129" s="62"/>
      <c r="H129" s="77"/>
      <c r="I129" s="77"/>
      <c r="J129" s="77"/>
      <c r="K129" s="64"/>
      <c r="L129" s="77"/>
      <c r="M129" s="79"/>
    </row>
    <row r="130" spans="1:13" s="11" customFormat="1" ht="9" x14ac:dyDescent="0.15">
      <c r="A130" s="69" t="s">
        <v>81</v>
      </c>
      <c r="B130" s="61">
        <v>117388919.66</v>
      </c>
      <c r="C130" s="61">
        <v>8674657.1899999995</v>
      </c>
      <c r="D130" s="61" t="s">
        <v>100</v>
      </c>
      <c r="E130" s="84">
        <v>108714262.47</v>
      </c>
      <c r="G130" s="69" t="s">
        <v>81</v>
      </c>
      <c r="H130" s="61">
        <v>358947587.89999998</v>
      </c>
      <c r="I130" s="61">
        <v>281803385.11000001</v>
      </c>
      <c r="J130" s="61">
        <v>77144202.790000007</v>
      </c>
      <c r="K130" s="66">
        <f>IF(ISERROR((H130-I130)/ABS(I130)),"",(H130-I130)/ABS(I130))</f>
        <v>0.27375186696173737</v>
      </c>
      <c r="L130" s="61">
        <v>275054512</v>
      </c>
      <c r="M130" s="85">
        <f t="shared" ref="M130" si="33">H130/L130</f>
        <v>1.3050052707370239</v>
      </c>
    </row>
    <row r="131" spans="1:13" ht="3" customHeight="1" x14ac:dyDescent="0.15">
      <c r="A131" s="76"/>
      <c r="B131" s="81"/>
      <c r="C131" s="81"/>
      <c r="D131" s="81"/>
      <c r="E131" s="80"/>
      <c r="G131" s="76"/>
      <c r="H131" s="81"/>
      <c r="I131" s="81"/>
      <c r="J131" s="81"/>
      <c r="K131" s="65"/>
      <c r="L131" s="81"/>
      <c r="M131" s="82"/>
    </row>
    <row r="132" spans="1:13" ht="8.1" customHeight="1" x14ac:dyDescent="0.15">
      <c r="A132" s="74"/>
      <c r="B132" s="81"/>
      <c r="C132" s="81"/>
      <c r="D132" s="81"/>
      <c r="E132" s="80"/>
      <c r="G132" s="73"/>
      <c r="H132" s="81"/>
      <c r="I132" s="81"/>
      <c r="J132" s="81"/>
      <c r="K132" s="65"/>
      <c r="L132" s="81"/>
      <c r="M132" s="82"/>
    </row>
    <row r="133" spans="1:13" ht="3" customHeight="1" x14ac:dyDescent="0.15">
      <c r="A133" s="62"/>
      <c r="B133" s="77"/>
      <c r="C133" s="77"/>
      <c r="D133" s="77"/>
      <c r="E133" s="78"/>
      <c r="G133" s="62"/>
      <c r="H133" s="77"/>
      <c r="I133" s="77"/>
      <c r="J133" s="77"/>
      <c r="K133" s="67"/>
      <c r="L133" s="77"/>
      <c r="M133" s="79"/>
    </row>
    <row r="134" spans="1:13" s="11" customFormat="1" ht="9" x14ac:dyDescent="0.15">
      <c r="A134" s="69" t="s">
        <v>9</v>
      </c>
      <c r="B134" s="61">
        <v>467226976.72000003</v>
      </c>
      <c r="C134" s="61">
        <v>97638971.379999995</v>
      </c>
      <c r="D134" s="61">
        <v>1984241.32</v>
      </c>
      <c r="E134" s="84">
        <v>371572246.66000003</v>
      </c>
      <c r="G134" s="69" t="s">
        <v>9</v>
      </c>
      <c r="H134" s="61">
        <v>2729157244.0900002</v>
      </c>
      <c r="I134" s="61">
        <v>2486960860.4899998</v>
      </c>
      <c r="J134" s="61">
        <v>242196383.59999999</v>
      </c>
      <c r="K134" s="66">
        <f>IF(ISERROR((H134-I134)/ABS(I134)),"",(H134-I134)/ABS(I134))</f>
        <v>9.7386487840536828E-2</v>
      </c>
      <c r="L134" s="61">
        <v>2547062112</v>
      </c>
      <c r="M134" s="85">
        <f t="shared" ref="M134" si="34">H134/L134</f>
        <v>1.0714922228366923</v>
      </c>
    </row>
    <row r="135" spans="1:13" ht="3" customHeight="1" x14ac:dyDescent="0.15">
      <c r="A135" s="73"/>
      <c r="B135" s="81"/>
      <c r="C135" s="81"/>
      <c r="D135" s="81"/>
      <c r="E135" s="80"/>
      <c r="G135" s="73"/>
      <c r="H135" s="81"/>
      <c r="I135" s="81"/>
      <c r="J135" s="81"/>
      <c r="K135" s="68"/>
      <c r="L135" s="81"/>
      <c r="M135" s="89"/>
    </row>
    <row r="136" spans="1:13" ht="6" customHeight="1" x14ac:dyDescent="0.15">
      <c r="A136" s="75"/>
      <c r="B136" s="90"/>
      <c r="C136" s="90"/>
      <c r="D136" s="90"/>
      <c r="E136" s="90"/>
      <c r="G136" s="75"/>
      <c r="H136" s="90"/>
      <c r="I136" s="90"/>
      <c r="J136" s="90"/>
      <c r="K136" s="75"/>
      <c r="L136" s="90"/>
      <c r="M136" s="75"/>
    </row>
    <row r="137" spans="1:13" ht="9" customHeight="1" x14ac:dyDescent="0.15">
      <c r="A137" s="57" t="s">
        <v>82</v>
      </c>
      <c r="B137" s="58">
        <v>-5593995.9500000002</v>
      </c>
      <c r="C137" s="33"/>
      <c r="D137" s="90"/>
      <c r="E137" s="91"/>
      <c r="G137" s="57" t="s">
        <v>82</v>
      </c>
      <c r="H137" s="58" t="s">
        <v>100</v>
      </c>
      <c r="I137" s="33"/>
      <c r="J137" s="90"/>
      <c r="K137" s="75"/>
      <c r="L137" s="90"/>
      <c r="M137" s="75"/>
    </row>
    <row r="138" spans="1:13" ht="9.75" customHeight="1" x14ac:dyDescent="0.15">
      <c r="A138" s="100"/>
      <c r="B138" s="100"/>
      <c r="C138" s="100"/>
      <c r="D138" s="100"/>
      <c r="E138" s="100"/>
      <c r="G138" s="100"/>
      <c r="H138" s="100"/>
      <c r="I138" s="100"/>
      <c r="J138" s="100"/>
      <c r="K138" s="100"/>
      <c r="L138" s="100"/>
      <c r="M138" s="100"/>
    </row>
    <row r="139" spans="1:13" ht="8.1" customHeight="1" x14ac:dyDescent="0.15">
      <c r="A139" s="45"/>
      <c r="B139" s="45"/>
      <c r="C139" s="45"/>
      <c r="D139" s="45"/>
      <c r="E139" s="45"/>
      <c r="G139" s="45"/>
      <c r="H139" s="45"/>
      <c r="I139" s="45"/>
      <c r="J139" s="45"/>
      <c r="K139" s="45"/>
      <c r="L139" s="45"/>
      <c r="M139" s="45"/>
    </row>
    <row r="140" spans="1:13" ht="8.25" customHeight="1" x14ac:dyDescent="0.15">
      <c r="A140" s="92"/>
      <c r="B140" s="42"/>
      <c r="C140" s="93"/>
      <c r="D140" s="44"/>
      <c r="E140" s="42"/>
      <c r="G140" s="100"/>
      <c r="H140" s="100"/>
      <c r="I140" s="100"/>
      <c r="J140" s="100"/>
      <c r="K140" s="100"/>
      <c r="L140" s="100"/>
      <c r="M140" s="100"/>
    </row>
    <row r="141" spans="1:13" ht="9" customHeight="1" x14ac:dyDescent="0.15">
      <c r="A141" s="96" t="s">
        <v>158</v>
      </c>
      <c r="B141" s="6"/>
      <c r="C141" s="97"/>
      <c r="D141" s="98"/>
      <c r="E141" s="98"/>
      <c r="G141" s="100"/>
      <c r="H141" s="100"/>
      <c r="I141" s="100"/>
      <c r="J141" s="100"/>
      <c r="K141" s="100"/>
      <c r="L141" s="100"/>
      <c r="M141" s="100"/>
    </row>
    <row r="142" spans="1:13" ht="9" customHeight="1" x14ac:dyDescent="0.15">
      <c r="A142" s="99" t="s">
        <v>159</v>
      </c>
      <c r="B142" s="6"/>
      <c r="C142" s="97"/>
      <c r="D142" s="98"/>
      <c r="E142" s="98"/>
      <c r="G142" s="92"/>
      <c r="H142" s="13"/>
      <c r="I142" s="13"/>
      <c r="J142" s="94"/>
      <c r="L142" s="13"/>
    </row>
    <row r="143" spans="1:13" ht="9" customHeight="1" x14ac:dyDescent="0.15">
      <c r="A143" s="92"/>
      <c r="C143" s="94"/>
      <c r="D143" s="13"/>
      <c r="E143" s="13"/>
      <c r="G143" s="92"/>
      <c r="H143" s="13"/>
      <c r="I143" s="13"/>
      <c r="J143" s="94"/>
      <c r="L143" s="13"/>
    </row>
    <row r="144" spans="1:13" ht="11.25" customHeight="1" x14ac:dyDescent="0.15">
      <c r="B144" s="13"/>
      <c r="C144" s="43"/>
      <c r="D144" s="13"/>
      <c r="E144" s="13"/>
    </row>
    <row r="145" spans="1:5" ht="12.75" x14ac:dyDescent="0.2">
      <c r="A145"/>
      <c r="B145" s="14"/>
      <c r="C145" s="14"/>
      <c r="D145" s="90"/>
      <c r="E145" s="14"/>
    </row>
    <row r="146" spans="1:5" ht="12.75" x14ac:dyDescent="0.2">
      <c r="A146"/>
      <c r="B146"/>
      <c r="C146"/>
      <c r="D146"/>
      <c r="E146"/>
    </row>
    <row r="147" spans="1:5" ht="12.75" x14ac:dyDescent="0.2">
      <c r="A147"/>
      <c r="B147"/>
      <c r="C147"/>
      <c r="D147"/>
      <c r="E147"/>
    </row>
    <row r="148" spans="1:5" ht="12.75" x14ac:dyDescent="0.2">
      <c r="A148"/>
      <c r="B148"/>
      <c r="C148"/>
      <c r="D148"/>
      <c r="E148"/>
    </row>
    <row r="149" spans="1:5" ht="12.75" x14ac:dyDescent="0.2">
      <c r="A149"/>
      <c r="B149"/>
      <c r="C149"/>
      <c r="D149"/>
      <c r="E149"/>
    </row>
  </sheetData>
  <mergeCells count="4">
    <mergeCell ref="A138:E138"/>
    <mergeCell ref="G140:M140"/>
    <mergeCell ref="G138:M138"/>
    <mergeCell ref="G141:M141"/>
  </mergeCells>
  <printOptions horizontalCentered="1" gridLinesSet="0"/>
  <pageMargins left="0" right="0" top="0" bottom="0" header="0" footer="3.937007874015748E-2"/>
  <pageSetup paperSize="9" scale="78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2289" r:id="rId4">
          <objectPr defaultSize="0" autoPict="0" r:id="rId5">
            <anchor moveWithCells="1" sizeWithCells="1">
              <from>
                <xdr:col>4</xdr:col>
                <xdr:colOff>66675</xdr:colOff>
                <xdr:row>135</xdr:row>
                <xdr:rowOff>57150</xdr:rowOff>
              </from>
              <to>
                <xdr:col>4</xdr:col>
                <xdr:colOff>457200</xdr:colOff>
                <xdr:row>143</xdr:row>
                <xdr:rowOff>66675</xdr:rowOff>
              </to>
            </anchor>
          </objectPr>
        </oleObject>
      </mc:Choice>
      <mc:Fallback>
        <oleObject progId="Word.Picture.8" shapeId="12289" r:id="rId4"/>
      </mc:Fallback>
    </mc:AlternateContent>
    <mc:AlternateContent xmlns:mc="http://schemas.openxmlformats.org/markup-compatibility/2006">
      <mc:Choice Requires="x14">
        <oleObject progId="Word.Picture.8" shapeId="12290" r:id="rId6">
          <objectPr defaultSize="0" autoPict="0" r:id="rId7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1171575</xdr:colOff>
                <xdr:row>7</xdr:row>
                <xdr:rowOff>19050</xdr:rowOff>
              </to>
            </anchor>
          </objectPr>
        </oleObject>
      </mc:Choice>
      <mc:Fallback>
        <oleObject progId="Word.Picture.8" shapeId="12290" r:id="rId6"/>
      </mc:Fallback>
    </mc:AlternateContent>
    <mc:AlternateContent xmlns:mc="http://schemas.openxmlformats.org/markup-compatibility/2006">
      <mc:Choice Requires="x14">
        <oleObject progId="Word.Picture.8" shapeId="12293" r:id="rId8">
          <objectPr defaultSize="0" autoPict="0" r:id="rId5">
            <anchor moveWithCells="1" sizeWithCells="1">
              <from>
                <xdr:col>11</xdr:col>
                <xdr:colOff>571500</xdr:colOff>
                <xdr:row>135</xdr:row>
                <xdr:rowOff>19050</xdr:rowOff>
              </from>
              <to>
                <xdr:col>12</xdr:col>
                <xdr:colOff>257175</xdr:colOff>
                <xdr:row>143</xdr:row>
                <xdr:rowOff>28575</xdr:rowOff>
              </to>
            </anchor>
          </objectPr>
        </oleObject>
      </mc:Choice>
      <mc:Fallback>
        <oleObject progId="Word.Picture.8" shapeId="12293" r:id="rId8"/>
      </mc:Fallback>
    </mc:AlternateContent>
    <mc:AlternateContent xmlns:mc="http://schemas.openxmlformats.org/markup-compatibility/2006">
      <mc:Choice Requires="x14">
        <oleObject progId="Word.Picture.8" shapeId="12294" r:id="rId9">
          <objectPr defaultSize="0" autoPict="0" r:id="rId7">
            <anchor moveWithCells="1" sizeWithCells="1">
              <from>
                <xdr:col>6</xdr:col>
                <xdr:colOff>28575</xdr:colOff>
                <xdr:row>0</xdr:row>
                <xdr:rowOff>9525</xdr:rowOff>
              </from>
              <to>
                <xdr:col>6</xdr:col>
                <xdr:colOff>1200150</xdr:colOff>
                <xdr:row>7</xdr:row>
                <xdr:rowOff>28575</xdr:rowOff>
              </to>
            </anchor>
          </objectPr>
        </oleObject>
      </mc:Choice>
      <mc:Fallback>
        <oleObject progId="Word.Picture.8" shapeId="12294" r:id="rId9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B40C8-5DB5-44F7-B6F0-D7A769CE8525}">
  <dimension ref="A1:N163"/>
  <sheetViews>
    <sheetView showGridLines="0" workbookViewId="0">
      <selection activeCell="E24" sqref="E24"/>
    </sheetView>
  </sheetViews>
  <sheetFormatPr baseColWidth="10" defaultRowHeight="8.25" x14ac:dyDescent="0.15"/>
  <cols>
    <col min="1" max="1" width="54.85546875" style="1" customWidth="1"/>
    <col min="2" max="2" width="11.7109375" style="1" customWidth="1"/>
    <col min="3" max="3" width="10.7109375" style="1" customWidth="1"/>
    <col min="4" max="4" width="10.42578125" style="1" customWidth="1"/>
    <col min="5" max="5" width="11.140625" style="1" customWidth="1"/>
    <col min="6" max="6" width="11.42578125" style="1"/>
    <col min="7" max="7" width="54.42578125" style="1" customWidth="1"/>
    <col min="8" max="8" width="14.5703125" style="1" customWidth="1"/>
    <col min="9" max="9" width="14.140625" style="1" customWidth="1"/>
    <col min="10" max="10" width="10.28515625" style="1" customWidth="1"/>
    <col min="11" max="11" width="8.140625" style="1" customWidth="1"/>
    <col min="12" max="12" width="11.140625" style="1" customWidth="1"/>
    <col min="13" max="13" width="9.5703125" style="1" customWidth="1"/>
    <col min="14" max="16384" width="11.42578125" style="1"/>
  </cols>
  <sheetData>
    <row r="1" spans="1:14" ht="9.9499999999999993" customHeight="1" x14ac:dyDescent="0.15"/>
    <row r="2" spans="1:14" ht="8.1" customHeight="1" x14ac:dyDescent="0.15"/>
    <row r="3" spans="1:14" ht="8.1" customHeight="1" x14ac:dyDescent="0.15"/>
    <row r="4" spans="1:14" ht="8.1" customHeight="1" x14ac:dyDescent="0.15"/>
    <row r="5" spans="1:14" ht="8.1" customHeight="1" x14ac:dyDescent="0.15"/>
    <row r="6" spans="1:14" ht="8.1" customHeight="1" x14ac:dyDescent="0.15"/>
    <row r="7" spans="1:14" x14ac:dyDescent="0.15">
      <c r="E7" s="15" t="s">
        <v>91</v>
      </c>
      <c r="M7" s="15" t="str">
        <f>+E7</f>
        <v>GP-10-01-IMP/VER:09</v>
      </c>
    </row>
    <row r="8" spans="1:14" ht="5.0999999999999996" customHeight="1" x14ac:dyDescent="0.15">
      <c r="A8" s="3"/>
      <c r="B8" s="3"/>
      <c r="C8" s="3"/>
      <c r="D8" s="3"/>
      <c r="E8" s="8"/>
      <c r="G8" s="34"/>
      <c r="H8" s="34"/>
      <c r="I8" s="34"/>
      <c r="J8" s="34"/>
      <c r="K8" s="34"/>
      <c r="L8" s="34"/>
      <c r="M8" s="35"/>
    </row>
    <row r="9" spans="1:14" s="11" customFormat="1" ht="10.5" x14ac:dyDescent="0.15">
      <c r="A9" s="55" t="s">
        <v>101</v>
      </c>
      <c r="B9" s="69" t="s">
        <v>26</v>
      </c>
      <c r="C9" s="69" t="s">
        <v>16</v>
      </c>
      <c r="D9" s="69" t="s">
        <v>28</v>
      </c>
      <c r="E9" s="70" t="s">
        <v>17</v>
      </c>
      <c r="G9" s="55" t="s">
        <v>102</v>
      </c>
      <c r="H9" s="69" t="s">
        <v>19</v>
      </c>
      <c r="I9" s="69" t="s">
        <v>29</v>
      </c>
      <c r="J9" s="69" t="s">
        <v>20</v>
      </c>
      <c r="K9" s="69" t="s">
        <v>21</v>
      </c>
      <c r="L9" s="69" t="s">
        <v>33</v>
      </c>
      <c r="M9" s="70" t="s">
        <v>24</v>
      </c>
      <c r="N9" s="71"/>
    </row>
    <row r="10" spans="1:14" s="11" customFormat="1" ht="10.5" x14ac:dyDescent="0.15">
      <c r="A10" s="55"/>
      <c r="B10" s="69" t="s">
        <v>27</v>
      </c>
      <c r="C10" s="69"/>
      <c r="D10" s="69" t="s">
        <v>26</v>
      </c>
      <c r="E10" s="70"/>
      <c r="G10" s="55"/>
      <c r="H10" s="69" t="s">
        <v>31</v>
      </c>
      <c r="I10" s="69" t="s">
        <v>35</v>
      </c>
      <c r="J10" s="69"/>
      <c r="K10" s="69"/>
      <c r="L10" s="69" t="s">
        <v>34</v>
      </c>
      <c r="M10" s="70"/>
      <c r="N10" s="71"/>
    </row>
    <row r="11" spans="1:14" s="11" customFormat="1" ht="10.5" x14ac:dyDescent="0.15">
      <c r="A11" s="55" t="s">
        <v>103</v>
      </c>
      <c r="B11" s="69" t="s">
        <v>25</v>
      </c>
      <c r="C11" s="69" t="s">
        <v>13</v>
      </c>
      <c r="D11" s="69" t="s">
        <v>14</v>
      </c>
      <c r="E11" s="70" t="s">
        <v>18</v>
      </c>
      <c r="G11" s="55" t="s">
        <v>104</v>
      </c>
      <c r="H11" s="69" t="s">
        <v>32</v>
      </c>
      <c r="I11" s="69" t="s">
        <v>30</v>
      </c>
      <c r="J11" s="69" t="s">
        <v>12</v>
      </c>
      <c r="K11" s="69" t="s">
        <v>22</v>
      </c>
      <c r="L11" s="69" t="s">
        <v>23</v>
      </c>
      <c r="M11" s="70" t="s">
        <v>36</v>
      </c>
      <c r="N11" s="71"/>
    </row>
    <row r="12" spans="1:14" ht="5.0999999999999996" customHeight="1" x14ac:dyDescent="0.15">
      <c r="A12" s="7"/>
      <c r="B12" s="5"/>
      <c r="C12" s="5"/>
      <c r="D12" s="5"/>
      <c r="E12" s="9"/>
      <c r="G12" s="72"/>
      <c r="H12" s="73"/>
      <c r="I12" s="73"/>
      <c r="J12" s="73"/>
      <c r="K12" s="73"/>
      <c r="L12" s="73"/>
      <c r="M12" s="74"/>
      <c r="N12" s="75"/>
    </row>
    <row r="13" spans="1:14" ht="5.0999999999999996" customHeight="1" x14ac:dyDescent="0.15">
      <c r="A13" s="4"/>
      <c r="B13" s="4"/>
      <c r="C13" s="4"/>
      <c r="D13" s="4"/>
      <c r="E13" s="10"/>
      <c r="G13" s="4"/>
      <c r="H13" s="62"/>
      <c r="I13" s="62"/>
      <c r="J13" s="62"/>
      <c r="K13" s="64"/>
      <c r="L13" s="62"/>
      <c r="M13" s="76"/>
      <c r="N13" s="75"/>
    </row>
    <row r="14" spans="1:14" ht="9" customHeight="1" x14ac:dyDescent="0.15">
      <c r="A14" s="62" t="s">
        <v>0</v>
      </c>
      <c r="B14" s="4"/>
      <c r="C14" s="4"/>
      <c r="D14" s="4"/>
      <c r="E14" s="10"/>
      <c r="G14" s="62" t="s">
        <v>0</v>
      </c>
      <c r="H14" s="62"/>
      <c r="I14" s="62"/>
      <c r="J14" s="62"/>
      <c r="K14" s="64"/>
      <c r="L14" s="62"/>
      <c r="M14" s="76"/>
      <c r="N14" s="75"/>
    </row>
    <row r="15" spans="1:14" ht="9" x14ac:dyDescent="0.15">
      <c r="A15" s="62" t="s">
        <v>83</v>
      </c>
      <c r="B15" s="77">
        <v>132969055.95999999</v>
      </c>
      <c r="C15" s="77">
        <v>262967.84999999998</v>
      </c>
      <c r="D15" s="77">
        <v>3917922.73</v>
      </c>
      <c r="E15" s="78">
        <v>136624010.84</v>
      </c>
      <c r="G15" s="62" t="s">
        <v>83</v>
      </c>
      <c r="H15" s="77">
        <v>143671915</v>
      </c>
      <c r="I15" s="77">
        <v>131189115.69</v>
      </c>
      <c r="J15" s="77">
        <v>12482799.310000001</v>
      </c>
      <c r="K15" s="64">
        <f>IF(ISERROR((H15-I15)/ABS(I15)),"",(H15-I15)/ABS(I15))</f>
        <v>9.5151181135307517E-2</v>
      </c>
      <c r="L15" s="77">
        <v>920000000</v>
      </c>
      <c r="M15" s="79">
        <f t="shared" ref="M15:M21" si="0">H15/L15</f>
        <v>0.15616512499999999</v>
      </c>
      <c r="N15" s="75"/>
    </row>
    <row r="16" spans="1:14" ht="9" x14ac:dyDescent="0.15">
      <c r="A16" s="62" t="s">
        <v>46</v>
      </c>
      <c r="B16" s="77">
        <v>3417736.52</v>
      </c>
      <c r="C16" s="77">
        <v>9709.5</v>
      </c>
      <c r="D16" s="77">
        <v>23147.94</v>
      </c>
      <c r="E16" s="78">
        <v>3431174.96</v>
      </c>
      <c r="G16" s="62" t="s">
        <v>46</v>
      </c>
      <c r="H16" s="77">
        <v>3479244.16</v>
      </c>
      <c r="I16" s="77">
        <v>5628285.3499999996</v>
      </c>
      <c r="J16" s="77">
        <v>-2149041.19</v>
      </c>
      <c r="K16" s="64">
        <f t="shared" ref="K16:K24" si="1">IF(ISERROR((H16-I16)/ABS(I16)),"",(H16-I16)/ABS(I16))</f>
        <v>-0.38182875535974731</v>
      </c>
      <c r="L16" s="77">
        <v>17100000</v>
      </c>
      <c r="M16" s="79">
        <f t="shared" si="0"/>
        <v>0.20346457076023391</v>
      </c>
      <c r="N16" s="75"/>
    </row>
    <row r="17" spans="1:14" ht="9" x14ac:dyDescent="0.15">
      <c r="A17" s="62" t="s">
        <v>47</v>
      </c>
      <c r="B17" s="77">
        <v>2124345.04</v>
      </c>
      <c r="C17" s="77">
        <v>2299.06</v>
      </c>
      <c r="D17" s="77">
        <v>31694.75</v>
      </c>
      <c r="E17" s="78">
        <v>2153740.73</v>
      </c>
      <c r="G17" s="62" t="s">
        <v>47</v>
      </c>
      <c r="H17" s="77">
        <v>2165720.16</v>
      </c>
      <c r="I17" s="77">
        <v>1787510.52</v>
      </c>
      <c r="J17" s="77">
        <v>378209.64</v>
      </c>
      <c r="K17" s="64">
        <f t="shared" si="1"/>
        <v>0.21158456734565129</v>
      </c>
      <c r="L17" s="77">
        <v>9000000</v>
      </c>
      <c r="M17" s="79">
        <f t="shared" si="0"/>
        <v>0.24063557333333335</v>
      </c>
      <c r="N17" s="75"/>
    </row>
    <row r="18" spans="1:14" ht="9" x14ac:dyDescent="0.15">
      <c r="A18" s="62" t="s">
        <v>62</v>
      </c>
      <c r="B18" s="77">
        <v>729579.92</v>
      </c>
      <c r="C18" s="77" t="s">
        <v>100</v>
      </c>
      <c r="D18" s="77" t="s">
        <v>100</v>
      </c>
      <c r="E18" s="78">
        <v>729579.92</v>
      </c>
      <c r="G18" s="62" t="s">
        <v>62</v>
      </c>
      <c r="H18" s="77">
        <v>743803.09</v>
      </c>
      <c r="I18" s="77">
        <v>513564.11</v>
      </c>
      <c r="J18" s="77">
        <v>230238.98</v>
      </c>
      <c r="K18" s="64">
        <f t="shared" si="1"/>
        <v>0.44831594637717187</v>
      </c>
      <c r="L18" s="77">
        <v>5300000</v>
      </c>
      <c r="M18" s="79">
        <f t="shared" si="0"/>
        <v>0.14034020566037736</v>
      </c>
      <c r="N18" s="75"/>
    </row>
    <row r="19" spans="1:14" ht="9" x14ac:dyDescent="0.15">
      <c r="A19" s="62" t="s">
        <v>63</v>
      </c>
      <c r="B19" s="77">
        <v>199746.85</v>
      </c>
      <c r="C19" s="77" t="s">
        <v>100</v>
      </c>
      <c r="D19" s="77" t="s">
        <v>100</v>
      </c>
      <c r="E19" s="78">
        <v>199746.85</v>
      </c>
      <c r="G19" s="62" t="s">
        <v>63</v>
      </c>
      <c r="H19" s="77">
        <v>199746.85</v>
      </c>
      <c r="I19" s="77">
        <v>130158.64</v>
      </c>
      <c r="J19" s="77">
        <v>69588.210000000006</v>
      </c>
      <c r="K19" s="64">
        <f t="shared" si="1"/>
        <v>0.53464149594679233</v>
      </c>
      <c r="L19" s="77">
        <v>1100000</v>
      </c>
      <c r="M19" s="79">
        <f t="shared" si="0"/>
        <v>0.18158804545454546</v>
      </c>
      <c r="N19" s="75"/>
    </row>
    <row r="20" spans="1:14" ht="9" x14ac:dyDescent="0.15">
      <c r="A20" s="62" t="s">
        <v>48</v>
      </c>
      <c r="B20" s="77">
        <v>7977511.1500000004</v>
      </c>
      <c r="C20" s="77">
        <v>1986.99</v>
      </c>
      <c r="D20" s="77">
        <v>66079.679999999993</v>
      </c>
      <c r="E20" s="78">
        <v>8041603.8399999999</v>
      </c>
      <c r="G20" s="62" t="s">
        <v>48</v>
      </c>
      <c r="H20" s="77">
        <v>8109916.3799999999</v>
      </c>
      <c r="I20" s="77">
        <v>874399.21</v>
      </c>
      <c r="J20" s="77">
        <v>7235517.1699999999</v>
      </c>
      <c r="K20" s="64">
        <f t="shared" si="1"/>
        <v>8.2748441298340154</v>
      </c>
      <c r="L20" s="77">
        <v>27000000</v>
      </c>
      <c r="M20" s="79">
        <f t="shared" si="0"/>
        <v>0.30036727333333335</v>
      </c>
      <c r="N20" s="75"/>
    </row>
    <row r="21" spans="1:14" ht="9" x14ac:dyDescent="0.15">
      <c r="A21" s="62" t="s">
        <v>64</v>
      </c>
      <c r="B21" s="77">
        <v>168488.55</v>
      </c>
      <c r="C21" s="77">
        <v>79715.98</v>
      </c>
      <c r="D21" s="77">
        <v>355673.1</v>
      </c>
      <c r="E21" s="78">
        <v>444445.67</v>
      </c>
      <c r="G21" s="62" t="s">
        <v>64</v>
      </c>
      <c r="H21" s="77">
        <v>-99340.84</v>
      </c>
      <c r="I21" s="77">
        <v>851590.07</v>
      </c>
      <c r="J21" s="77">
        <v>-950930.91</v>
      </c>
      <c r="K21" s="64">
        <f t="shared" si="1"/>
        <v>-1.1166533564676253</v>
      </c>
      <c r="L21" s="77">
        <v>-6500000</v>
      </c>
      <c r="M21" s="79">
        <f t="shared" si="0"/>
        <v>1.5283206153846153E-2</v>
      </c>
      <c r="N21" s="75"/>
    </row>
    <row r="22" spans="1:14" ht="5.0999999999999996" customHeight="1" x14ac:dyDescent="0.15">
      <c r="A22" s="76"/>
      <c r="B22" s="80"/>
      <c r="C22" s="81"/>
      <c r="D22" s="81"/>
      <c r="E22" s="80"/>
      <c r="G22" s="76"/>
      <c r="H22" s="81"/>
      <c r="I22" s="81"/>
      <c r="J22" s="81"/>
      <c r="K22" s="65" t="str">
        <f t="shared" si="1"/>
        <v/>
      </c>
      <c r="L22" s="81"/>
      <c r="M22" s="82"/>
      <c r="N22" s="75"/>
    </row>
    <row r="23" spans="1:14" ht="3" customHeight="1" x14ac:dyDescent="0.15">
      <c r="A23" s="62"/>
      <c r="B23" s="77"/>
      <c r="C23" s="77"/>
      <c r="D23" s="77"/>
      <c r="E23" s="78"/>
      <c r="G23" s="62"/>
      <c r="H23" s="77"/>
      <c r="I23" s="77"/>
      <c r="J23" s="77"/>
      <c r="K23" s="64" t="str">
        <f t="shared" si="1"/>
        <v/>
      </c>
      <c r="L23" s="77"/>
      <c r="M23" s="79"/>
      <c r="N23" s="75"/>
    </row>
    <row r="24" spans="1:14" s="11" customFormat="1" ht="9" x14ac:dyDescent="0.15">
      <c r="A24" s="83" t="s">
        <v>2</v>
      </c>
      <c r="B24" s="61">
        <v>147586463.99000001</v>
      </c>
      <c r="C24" s="61">
        <v>356679.38</v>
      </c>
      <c r="D24" s="61">
        <v>4394518.2</v>
      </c>
      <c r="E24" s="84">
        <v>151624302.81</v>
      </c>
      <c r="G24" s="83" t="s">
        <v>2</v>
      </c>
      <c r="H24" s="61">
        <v>158271004.80000001</v>
      </c>
      <c r="I24" s="61">
        <v>140974623.59</v>
      </c>
      <c r="J24" s="61">
        <v>17296381.210000001</v>
      </c>
      <c r="K24" s="66">
        <f t="shared" si="1"/>
        <v>0.12269145162113362</v>
      </c>
      <c r="L24" s="61">
        <v>973000000</v>
      </c>
      <c r="M24" s="85">
        <f t="shared" ref="M24" si="2">H24/L24</f>
        <v>0.16266290318602261</v>
      </c>
      <c r="N24" s="71"/>
    </row>
    <row r="25" spans="1:14" ht="3" customHeight="1" x14ac:dyDescent="0.15">
      <c r="A25" s="76"/>
      <c r="B25" s="81"/>
      <c r="C25" s="81"/>
      <c r="D25" s="81"/>
      <c r="E25" s="80"/>
      <c r="G25" s="76"/>
      <c r="H25" s="81"/>
      <c r="I25" s="81"/>
      <c r="J25" s="81"/>
      <c r="K25" s="65"/>
      <c r="L25" s="81"/>
      <c r="M25" s="82"/>
      <c r="N25" s="75"/>
    </row>
    <row r="26" spans="1:14" ht="5.0999999999999996" customHeight="1" x14ac:dyDescent="0.15">
      <c r="A26" s="62"/>
      <c r="B26" s="77"/>
      <c r="C26" s="77"/>
      <c r="D26" s="77"/>
      <c r="E26" s="78"/>
      <c r="G26" s="62"/>
      <c r="H26" s="77"/>
      <c r="I26" s="77"/>
      <c r="J26" s="77"/>
      <c r="K26" s="64"/>
      <c r="L26" s="77"/>
      <c r="M26" s="79"/>
      <c r="N26" s="75"/>
    </row>
    <row r="27" spans="1:14" ht="9" customHeight="1" x14ac:dyDescent="0.15">
      <c r="A27" s="62" t="s">
        <v>3</v>
      </c>
      <c r="B27" s="77"/>
      <c r="C27" s="77"/>
      <c r="D27" s="77"/>
      <c r="E27" s="78"/>
      <c r="G27" s="62" t="s">
        <v>3</v>
      </c>
      <c r="H27" s="77"/>
      <c r="I27" s="77"/>
      <c r="J27" s="77"/>
      <c r="K27" s="64"/>
      <c r="L27" s="77"/>
      <c r="M27" s="79"/>
      <c r="N27" s="75"/>
    </row>
    <row r="28" spans="1:14" ht="9" x14ac:dyDescent="0.15">
      <c r="A28" s="62" t="s">
        <v>46</v>
      </c>
      <c r="B28" s="77">
        <v>3417736.51</v>
      </c>
      <c r="C28" s="77">
        <v>9709.5</v>
      </c>
      <c r="D28" s="77">
        <v>23147.919999999998</v>
      </c>
      <c r="E28" s="78">
        <v>3431174.93</v>
      </c>
      <c r="G28" s="62" t="s">
        <v>46</v>
      </c>
      <c r="H28" s="77">
        <v>3479244.11</v>
      </c>
      <c r="I28" s="77">
        <v>5628285.3200000003</v>
      </c>
      <c r="J28" s="77">
        <v>-2149041.21</v>
      </c>
      <c r="K28" s="64">
        <f t="shared" ref="K28:K31" si="3">IF(ISERROR((H28-I28)/ABS(I28)),"",(H28-I28)/ABS(I28))</f>
        <v>-0.38182876094845886</v>
      </c>
      <c r="L28" s="77">
        <v>17100000</v>
      </c>
      <c r="M28" s="79">
        <f t="shared" ref="M28:M31" si="4">H28/L28</f>
        <v>0.2034645678362573</v>
      </c>
      <c r="N28" s="75"/>
    </row>
    <row r="29" spans="1:14" ht="9" x14ac:dyDescent="0.15">
      <c r="A29" s="62" t="s">
        <v>47</v>
      </c>
      <c r="B29" s="77">
        <v>2124345.0299999998</v>
      </c>
      <c r="C29" s="77">
        <v>2299.04</v>
      </c>
      <c r="D29" s="77">
        <v>31694.720000000001</v>
      </c>
      <c r="E29" s="78">
        <v>2153740.71</v>
      </c>
      <c r="G29" s="62" t="s">
        <v>47</v>
      </c>
      <c r="H29" s="77">
        <v>2165720.13</v>
      </c>
      <c r="I29" s="77">
        <v>1787510.42</v>
      </c>
      <c r="J29" s="77">
        <v>378209.71</v>
      </c>
      <c r="K29" s="64">
        <f t="shared" si="3"/>
        <v>0.21158461834309195</v>
      </c>
      <c r="L29" s="77">
        <v>9000000</v>
      </c>
      <c r="M29" s="79">
        <f t="shared" si="4"/>
        <v>0.24063556999999999</v>
      </c>
      <c r="N29" s="75"/>
    </row>
    <row r="30" spans="1:14" ht="9" x14ac:dyDescent="0.15">
      <c r="A30" s="62" t="s">
        <v>65</v>
      </c>
      <c r="B30" s="77">
        <v>729579.92</v>
      </c>
      <c r="C30" s="77" t="s">
        <v>100</v>
      </c>
      <c r="D30" s="77" t="s">
        <v>100</v>
      </c>
      <c r="E30" s="78">
        <v>729579.92</v>
      </c>
      <c r="G30" s="62" t="s">
        <v>65</v>
      </c>
      <c r="H30" s="77">
        <v>743803.09</v>
      </c>
      <c r="I30" s="77">
        <v>513564.11</v>
      </c>
      <c r="J30" s="77">
        <v>230238.98</v>
      </c>
      <c r="K30" s="64">
        <f t="shared" si="3"/>
        <v>0.44831594637717187</v>
      </c>
      <c r="L30" s="77">
        <v>5300000</v>
      </c>
      <c r="M30" s="79">
        <f t="shared" si="4"/>
        <v>0.14034020566037736</v>
      </c>
      <c r="N30" s="75"/>
    </row>
    <row r="31" spans="1:14" ht="9" x14ac:dyDescent="0.15">
      <c r="A31" s="62" t="s">
        <v>1</v>
      </c>
      <c r="B31" s="77">
        <v>622108.88</v>
      </c>
      <c r="C31" s="77">
        <v>1835391.18</v>
      </c>
      <c r="D31" s="77">
        <v>447036.37</v>
      </c>
      <c r="E31" s="78">
        <v>-766245.93</v>
      </c>
      <c r="G31" s="62" t="s">
        <v>1</v>
      </c>
      <c r="H31" s="77">
        <v>1984833.91</v>
      </c>
      <c r="I31" s="77">
        <v>-893996.59</v>
      </c>
      <c r="J31" s="77">
        <v>2878830.5</v>
      </c>
      <c r="K31" s="64">
        <f t="shared" si="3"/>
        <v>3.2201806273108939</v>
      </c>
      <c r="L31" s="77">
        <v>138000000</v>
      </c>
      <c r="M31" s="79">
        <f t="shared" si="4"/>
        <v>1.4382854420289854E-2</v>
      </c>
      <c r="N31" s="75"/>
    </row>
    <row r="32" spans="1:14" ht="5.0999999999999996" customHeight="1" x14ac:dyDescent="0.15">
      <c r="A32" s="76"/>
      <c r="B32" s="81"/>
      <c r="C32" s="81"/>
      <c r="D32" s="81"/>
      <c r="E32" s="80"/>
      <c r="G32" s="76"/>
      <c r="H32" s="81"/>
      <c r="I32" s="81"/>
      <c r="J32" s="81"/>
      <c r="K32" s="65"/>
      <c r="L32" s="81"/>
      <c r="M32" s="82"/>
      <c r="N32" s="75"/>
    </row>
    <row r="33" spans="1:14" ht="3" customHeight="1" x14ac:dyDescent="0.15">
      <c r="A33" s="62"/>
      <c r="B33" s="77"/>
      <c r="C33" s="77"/>
      <c r="D33" s="77"/>
      <c r="E33" s="78"/>
      <c r="G33" s="62"/>
      <c r="H33" s="77"/>
      <c r="I33" s="77"/>
      <c r="J33" s="77"/>
      <c r="K33" s="64"/>
      <c r="L33" s="77"/>
      <c r="M33" s="79"/>
      <c r="N33" s="75"/>
    </row>
    <row r="34" spans="1:14" s="11" customFormat="1" ht="9" x14ac:dyDescent="0.15">
      <c r="A34" s="69" t="s">
        <v>11</v>
      </c>
      <c r="B34" s="61">
        <v>6893770.3399999999</v>
      </c>
      <c r="C34" s="61">
        <v>1847399.72</v>
      </c>
      <c r="D34" s="61">
        <v>501879.01</v>
      </c>
      <c r="E34" s="84">
        <v>5548249.6299999999</v>
      </c>
      <c r="G34" s="69" t="s">
        <v>11</v>
      </c>
      <c r="H34" s="61">
        <v>8373601.2400000002</v>
      </c>
      <c r="I34" s="61">
        <v>7035363.2599999998</v>
      </c>
      <c r="J34" s="61">
        <v>1338237.98</v>
      </c>
      <c r="K34" s="66">
        <f>IF(ISERROR((H34-I34)/ABS(I34)),"",(H34-I34)/ABS(I34))</f>
        <v>0.19021590364901791</v>
      </c>
      <c r="L34" s="61">
        <v>169400000</v>
      </c>
      <c r="M34" s="85">
        <f t="shared" ref="M34" si="5">H34/L34</f>
        <v>4.943094002361275E-2</v>
      </c>
      <c r="N34" s="71"/>
    </row>
    <row r="35" spans="1:14" ht="3" customHeight="1" x14ac:dyDescent="0.15">
      <c r="A35" s="76"/>
      <c r="B35" s="81"/>
      <c r="C35" s="81"/>
      <c r="D35" s="81"/>
      <c r="E35" s="80"/>
      <c r="G35" s="76"/>
      <c r="H35" s="81"/>
      <c r="I35" s="81"/>
      <c r="J35" s="81"/>
      <c r="K35" s="65"/>
      <c r="L35" s="81"/>
      <c r="M35" s="82"/>
      <c r="N35" s="75"/>
    </row>
    <row r="36" spans="1:14" ht="5.0999999999999996" customHeight="1" x14ac:dyDescent="0.15">
      <c r="A36" s="76"/>
      <c r="B36" s="77"/>
      <c r="C36" s="77"/>
      <c r="D36" s="77"/>
      <c r="E36" s="78"/>
      <c r="G36" s="62"/>
      <c r="H36" s="77"/>
      <c r="I36" s="77"/>
      <c r="J36" s="77"/>
      <c r="K36" s="64"/>
      <c r="L36" s="77"/>
      <c r="M36" s="79"/>
      <c r="N36" s="75"/>
    </row>
    <row r="37" spans="1:14" ht="9" x14ac:dyDescent="0.15">
      <c r="A37" s="62" t="s">
        <v>66</v>
      </c>
      <c r="B37" s="77">
        <v>1945377.31</v>
      </c>
      <c r="C37" s="77">
        <v>59137.4</v>
      </c>
      <c r="D37" s="77">
        <v>5149.3500000000004</v>
      </c>
      <c r="E37" s="78">
        <v>1891389.26</v>
      </c>
      <c r="G37" s="62" t="s">
        <v>66</v>
      </c>
      <c r="H37" s="77">
        <v>2348695.48</v>
      </c>
      <c r="I37" s="77">
        <v>1270742.74</v>
      </c>
      <c r="J37" s="77">
        <v>1077952.74</v>
      </c>
      <c r="K37" s="64">
        <f t="shared" ref="K37:K42" si="6">IF(ISERROR((H37-I37)/ABS(I37)),"",(H37-I37)/ABS(I37))</f>
        <v>0.84828557824379147</v>
      </c>
      <c r="L37" s="77">
        <v>17000000</v>
      </c>
      <c r="M37" s="79">
        <f t="shared" ref="M37:M41" si="7">H37/L37</f>
        <v>0.13815855764705881</v>
      </c>
      <c r="N37" s="75"/>
    </row>
    <row r="38" spans="1:14" ht="9" x14ac:dyDescent="0.15">
      <c r="A38" s="62" t="s">
        <v>90</v>
      </c>
      <c r="B38" s="77">
        <v>12283.73</v>
      </c>
      <c r="C38" s="77" t="s">
        <v>100</v>
      </c>
      <c r="D38" s="77">
        <v>2775.52</v>
      </c>
      <c r="E38" s="78">
        <v>15059.25</v>
      </c>
      <c r="G38" s="62" t="s">
        <v>90</v>
      </c>
      <c r="H38" s="77">
        <v>34947.129999999997</v>
      </c>
      <c r="I38" s="77">
        <v>93188.11</v>
      </c>
      <c r="J38" s="77">
        <v>-58240.98</v>
      </c>
      <c r="K38" s="64">
        <f t="shared" si="6"/>
        <v>-0.62498295115117153</v>
      </c>
      <c r="L38" s="77">
        <v>21600000</v>
      </c>
      <c r="M38" s="79">
        <f t="shared" si="7"/>
        <v>1.617922685185185E-3</v>
      </c>
      <c r="N38" s="75"/>
    </row>
    <row r="39" spans="1:14" ht="9" x14ac:dyDescent="0.15">
      <c r="A39" s="62" t="s">
        <v>67</v>
      </c>
      <c r="B39" s="77">
        <v>489075.68</v>
      </c>
      <c r="C39" s="77" t="s">
        <v>100</v>
      </c>
      <c r="D39" s="77">
        <v>1008.34</v>
      </c>
      <c r="E39" s="78">
        <v>490084.02</v>
      </c>
      <c r="G39" s="62" t="s">
        <v>67</v>
      </c>
      <c r="H39" s="77">
        <v>605021.53</v>
      </c>
      <c r="I39" s="77">
        <v>583046.24</v>
      </c>
      <c r="J39" s="77">
        <v>21975.29</v>
      </c>
      <c r="K39" s="64">
        <f t="shared" si="6"/>
        <v>3.7690475458687527E-2</v>
      </c>
      <c r="L39" s="77">
        <v>10000000</v>
      </c>
      <c r="M39" s="79">
        <f t="shared" si="7"/>
        <v>6.0502153000000003E-2</v>
      </c>
      <c r="N39" s="75"/>
    </row>
    <row r="40" spans="1:14" ht="9" x14ac:dyDescent="0.15">
      <c r="A40" s="62" t="s">
        <v>49</v>
      </c>
      <c r="B40" s="77" t="s">
        <v>100</v>
      </c>
      <c r="C40" s="77" t="s">
        <v>100</v>
      </c>
      <c r="D40" s="77" t="s">
        <v>100</v>
      </c>
      <c r="E40" s="78" t="s">
        <v>100</v>
      </c>
      <c r="G40" s="62" t="s">
        <v>49</v>
      </c>
      <c r="H40" s="77" t="s">
        <v>100</v>
      </c>
      <c r="I40" s="77" t="s">
        <v>100</v>
      </c>
      <c r="J40" s="77" t="s">
        <v>100</v>
      </c>
      <c r="K40" s="64" t="str">
        <f t="shared" si="6"/>
        <v/>
      </c>
      <c r="L40" s="77">
        <v>4300000</v>
      </c>
      <c r="M40" s="79"/>
      <c r="N40" s="75"/>
    </row>
    <row r="41" spans="1:14" ht="9" x14ac:dyDescent="0.15">
      <c r="A41" s="62" t="s">
        <v>68</v>
      </c>
      <c r="B41" s="77">
        <v>1273.83</v>
      </c>
      <c r="C41" s="77" t="s">
        <v>100</v>
      </c>
      <c r="D41" s="77">
        <v>1646.21</v>
      </c>
      <c r="E41" s="78">
        <v>2920.04</v>
      </c>
      <c r="G41" s="62" t="s">
        <v>68</v>
      </c>
      <c r="H41" s="77">
        <v>4553.4399999999996</v>
      </c>
      <c r="I41" s="77">
        <v>16309.41</v>
      </c>
      <c r="J41" s="77">
        <v>-11755.97</v>
      </c>
      <c r="K41" s="64">
        <f t="shared" si="6"/>
        <v>-0.72080902987906992</v>
      </c>
      <c r="L41" s="77">
        <v>3000000</v>
      </c>
      <c r="M41" s="79">
        <f t="shared" si="7"/>
        <v>1.5178133333333332E-3</v>
      </c>
      <c r="N41" s="75"/>
    </row>
    <row r="42" spans="1:14" ht="9" hidden="1" x14ac:dyDescent="0.15">
      <c r="A42" s="62" t="s">
        <v>54</v>
      </c>
      <c r="B42" s="77"/>
      <c r="C42" s="77"/>
      <c r="D42" s="77"/>
      <c r="E42" s="78"/>
      <c r="G42" s="62" t="s">
        <v>54</v>
      </c>
      <c r="H42" s="77"/>
      <c r="I42" s="77"/>
      <c r="J42" s="77"/>
      <c r="K42" s="64" t="str">
        <f t="shared" si="6"/>
        <v/>
      </c>
      <c r="L42" s="77"/>
      <c r="M42" s="79"/>
      <c r="N42" s="75"/>
    </row>
    <row r="43" spans="1:14" ht="5.0999999999999996" customHeight="1" x14ac:dyDescent="0.15">
      <c r="A43" s="76"/>
      <c r="B43" s="81"/>
      <c r="C43" s="81"/>
      <c r="D43" s="81"/>
      <c r="E43" s="80"/>
      <c r="G43" s="76"/>
      <c r="H43" s="81"/>
      <c r="I43" s="81"/>
      <c r="J43" s="81"/>
      <c r="K43" s="65"/>
      <c r="L43" s="81"/>
      <c r="M43" s="82"/>
      <c r="N43" s="75"/>
    </row>
    <row r="44" spans="1:14" ht="3" customHeight="1" x14ac:dyDescent="0.15">
      <c r="A44" s="62"/>
      <c r="B44" s="77"/>
      <c r="C44" s="77"/>
      <c r="D44" s="77"/>
      <c r="E44" s="78"/>
      <c r="G44" s="62"/>
      <c r="H44" s="77"/>
      <c r="I44" s="77"/>
      <c r="J44" s="77"/>
      <c r="K44" s="64"/>
      <c r="L44" s="77"/>
      <c r="M44" s="79"/>
      <c r="N44" s="75"/>
    </row>
    <row r="45" spans="1:14" s="11" customFormat="1" ht="9" x14ac:dyDescent="0.15">
      <c r="A45" s="69" t="s">
        <v>37</v>
      </c>
      <c r="B45" s="61">
        <v>156928244.88</v>
      </c>
      <c r="C45" s="61">
        <v>2263216.5</v>
      </c>
      <c r="D45" s="61">
        <v>4906976.63</v>
      </c>
      <c r="E45" s="84">
        <v>159572005.00999999</v>
      </c>
      <c r="G45" s="69" t="s">
        <v>37</v>
      </c>
      <c r="H45" s="61">
        <v>169637823.62</v>
      </c>
      <c r="I45" s="61">
        <v>149973273.34999999</v>
      </c>
      <c r="J45" s="61">
        <v>19664550.27</v>
      </c>
      <c r="K45" s="66">
        <f>IF(ISERROR((H45-I45)/ABS(I45)),"",(H45-I45)/ABS(I45))</f>
        <v>0.13112036452060283</v>
      </c>
      <c r="L45" s="61">
        <v>1198300000</v>
      </c>
      <c r="M45" s="85">
        <f t="shared" ref="M45" si="8">H45/L45</f>
        <v>0.14156540400567472</v>
      </c>
      <c r="N45" s="71"/>
    </row>
    <row r="46" spans="1:14" ht="3" customHeight="1" x14ac:dyDescent="0.15">
      <c r="A46" s="76"/>
      <c r="B46" s="81"/>
      <c r="C46" s="81"/>
      <c r="D46" s="81"/>
      <c r="E46" s="80"/>
      <c r="G46" s="76"/>
      <c r="H46" s="81"/>
      <c r="I46" s="81"/>
      <c r="J46" s="81"/>
      <c r="K46" s="65"/>
      <c r="L46" s="81"/>
      <c r="M46" s="82"/>
      <c r="N46" s="75"/>
    </row>
    <row r="47" spans="1:14" ht="5.0999999999999996" customHeight="1" x14ac:dyDescent="0.15">
      <c r="A47" s="62"/>
      <c r="B47" s="77"/>
      <c r="C47" s="77"/>
      <c r="D47" s="77"/>
      <c r="E47" s="78"/>
      <c r="G47" s="62"/>
      <c r="H47" s="77"/>
      <c r="I47" s="77"/>
      <c r="J47" s="77"/>
      <c r="K47" s="64"/>
      <c r="L47" s="77"/>
      <c r="M47" s="79"/>
      <c r="N47" s="75"/>
    </row>
    <row r="48" spans="1:14" ht="9" x14ac:dyDescent="0.15">
      <c r="A48" s="62" t="s">
        <v>84</v>
      </c>
      <c r="B48" s="77">
        <v>139629590.25999999</v>
      </c>
      <c r="C48" s="77">
        <v>45796206.450000003</v>
      </c>
      <c r="D48" s="77">
        <v>6297323.8099999996</v>
      </c>
      <c r="E48" s="78">
        <v>100130707.62</v>
      </c>
      <c r="G48" s="62" t="s">
        <v>84</v>
      </c>
      <c r="H48" s="77">
        <v>102752870.54000001</v>
      </c>
      <c r="I48" s="77">
        <v>101233915.56999999</v>
      </c>
      <c r="J48" s="77">
        <v>1518954.97</v>
      </c>
      <c r="K48" s="64">
        <f t="shared" ref="K48:K67" si="9">IF(ISERROR((H48-I48)/ABS(I48)),"",(H48-I48)/ABS(I48))</f>
        <v>1.5004407973824792E-2</v>
      </c>
      <c r="L48" s="77">
        <v>663529600</v>
      </c>
      <c r="M48" s="79">
        <f t="shared" ref="M48:M66" si="10">H48/L48</f>
        <v>0.15485800564134591</v>
      </c>
      <c r="N48" s="75"/>
    </row>
    <row r="49" spans="1:14" ht="9" x14ac:dyDescent="0.15">
      <c r="A49" s="62" t="s">
        <v>69</v>
      </c>
      <c r="B49" s="77">
        <v>2268214.19</v>
      </c>
      <c r="C49" s="77">
        <v>6479.05</v>
      </c>
      <c r="D49" s="77">
        <v>50159.42</v>
      </c>
      <c r="E49" s="78">
        <v>2311894.56</v>
      </c>
      <c r="G49" s="62" t="s">
        <v>69</v>
      </c>
      <c r="H49" s="77">
        <v>4054487.29</v>
      </c>
      <c r="I49" s="77">
        <v>3231467.07</v>
      </c>
      <c r="J49" s="77">
        <v>823020.22</v>
      </c>
      <c r="K49" s="64">
        <f t="shared" si="9"/>
        <v>0.25468934145753191</v>
      </c>
      <c r="L49" s="77">
        <v>26700000</v>
      </c>
      <c r="M49" s="79">
        <f t="shared" si="10"/>
        <v>0.15185345655430713</v>
      </c>
      <c r="N49" s="75"/>
    </row>
    <row r="50" spans="1:14" ht="9" x14ac:dyDescent="0.15">
      <c r="A50" s="62" t="s">
        <v>50</v>
      </c>
      <c r="B50" s="77">
        <v>701348.76</v>
      </c>
      <c r="C50" s="77">
        <v>2812.3</v>
      </c>
      <c r="D50" s="77">
        <v>6069.88</v>
      </c>
      <c r="E50" s="78">
        <v>704606.34</v>
      </c>
      <c r="G50" s="62" t="s">
        <v>50</v>
      </c>
      <c r="H50" s="77">
        <v>1536506.76</v>
      </c>
      <c r="I50" s="77">
        <v>914046.07</v>
      </c>
      <c r="J50" s="77">
        <v>622460.68999999994</v>
      </c>
      <c r="K50" s="64">
        <f t="shared" si="9"/>
        <v>0.68099487589285312</v>
      </c>
      <c r="L50" s="77">
        <v>6500000</v>
      </c>
      <c r="M50" s="79">
        <f t="shared" si="10"/>
        <v>0.2363856553846154</v>
      </c>
      <c r="N50" s="75"/>
    </row>
    <row r="51" spans="1:14" ht="9" x14ac:dyDescent="0.15">
      <c r="A51" s="62" t="s">
        <v>70</v>
      </c>
      <c r="B51" s="77">
        <v>302813.25</v>
      </c>
      <c r="C51" s="77" t="s">
        <v>100</v>
      </c>
      <c r="D51" s="77">
        <v>358.42</v>
      </c>
      <c r="E51" s="78">
        <v>303171.67</v>
      </c>
      <c r="G51" s="62" t="s">
        <v>70</v>
      </c>
      <c r="H51" s="77">
        <v>440816.35</v>
      </c>
      <c r="I51" s="77">
        <v>563447.89</v>
      </c>
      <c r="J51" s="77">
        <v>-122631.54</v>
      </c>
      <c r="K51" s="64">
        <f t="shared" si="9"/>
        <v>-0.21764486508237707</v>
      </c>
      <c r="L51" s="77">
        <v>4300000</v>
      </c>
      <c r="M51" s="79">
        <f t="shared" si="10"/>
        <v>0.10251543023255813</v>
      </c>
      <c r="N51" s="75"/>
    </row>
    <row r="52" spans="1:14" ht="9" x14ac:dyDescent="0.15">
      <c r="A52" s="62" t="s">
        <v>71</v>
      </c>
      <c r="B52" s="77"/>
      <c r="C52" s="77"/>
      <c r="D52" s="77"/>
      <c r="E52" s="78"/>
      <c r="G52" s="62" t="s">
        <v>71</v>
      </c>
      <c r="H52" s="77"/>
      <c r="I52" s="77"/>
      <c r="J52" s="77"/>
      <c r="K52" s="64" t="str">
        <f t="shared" si="9"/>
        <v/>
      </c>
      <c r="L52" s="77"/>
      <c r="M52" s="79"/>
      <c r="N52" s="75"/>
    </row>
    <row r="53" spans="1:14" ht="9" x14ac:dyDescent="0.15">
      <c r="A53" s="62" t="s">
        <v>51</v>
      </c>
      <c r="B53" s="77">
        <v>2032.95</v>
      </c>
      <c r="C53" s="77">
        <v>4101.42</v>
      </c>
      <c r="D53" s="77" t="s">
        <v>100</v>
      </c>
      <c r="E53" s="78">
        <v>-2068.4699999999998</v>
      </c>
      <c r="G53" s="62" t="s">
        <v>51</v>
      </c>
      <c r="H53" s="77">
        <v>-1963.75</v>
      </c>
      <c r="I53" s="77">
        <v>3846.24</v>
      </c>
      <c r="J53" s="77">
        <v>-5809.99</v>
      </c>
      <c r="K53" s="64">
        <f t="shared" si="9"/>
        <v>-1.5105635633761805</v>
      </c>
      <c r="L53" s="77">
        <v>636898</v>
      </c>
      <c r="M53" s="79">
        <f t="shared" si="10"/>
        <v>-3.0833037629259315E-3</v>
      </c>
      <c r="N53" s="75"/>
    </row>
    <row r="54" spans="1:14" ht="9" x14ac:dyDescent="0.15">
      <c r="A54" s="62" t="s">
        <v>52</v>
      </c>
      <c r="B54" s="77">
        <v>577.16999999999996</v>
      </c>
      <c r="C54" s="77" t="s">
        <v>100</v>
      </c>
      <c r="D54" s="77" t="s">
        <v>100</v>
      </c>
      <c r="E54" s="78">
        <v>577.16999999999996</v>
      </c>
      <c r="G54" s="62" t="s">
        <v>52</v>
      </c>
      <c r="H54" s="77">
        <v>872.97</v>
      </c>
      <c r="I54" s="77">
        <v>1067.77</v>
      </c>
      <c r="J54" s="77">
        <v>-194.8</v>
      </c>
      <c r="K54" s="64">
        <f t="shared" si="9"/>
        <v>-0.18243629245998666</v>
      </c>
      <c r="L54" s="77">
        <v>9502</v>
      </c>
      <c r="M54" s="79">
        <f t="shared" si="10"/>
        <v>9.1872237423700279E-2</v>
      </c>
      <c r="N54" s="75"/>
    </row>
    <row r="55" spans="1:14" ht="9" x14ac:dyDescent="0.15">
      <c r="A55" s="62" t="s">
        <v>4</v>
      </c>
      <c r="B55" s="77"/>
      <c r="C55" s="77"/>
      <c r="D55" s="77"/>
      <c r="E55" s="78"/>
      <c r="G55" s="62" t="s">
        <v>4</v>
      </c>
      <c r="H55" s="77"/>
      <c r="I55" s="77"/>
      <c r="J55" s="77"/>
      <c r="K55" s="64" t="str">
        <f t="shared" si="9"/>
        <v/>
      </c>
      <c r="L55" s="77"/>
      <c r="M55" s="79"/>
      <c r="N55" s="75"/>
    </row>
    <row r="56" spans="1:14" ht="9" x14ac:dyDescent="0.15">
      <c r="A56" s="62" t="s">
        <v>61</v>
      </c>
      <c r="B56" s="77">
        <v>11650583.35</v>
      </c>
      <c r="C56" s="77">
        <v>138844.28</v>
      </c>
      <c r="D56" s="77" t="s">
        <v>100</v>
      </c>
      <c r="E56" s="78">
        <v>11511739.07</v>
      </c>
      <c r="G56" s="62" t="s">
        <v>61</v>
      </c>
      <c r="H56" s="77">
        <v>11511739.6</v>
      </c>
      <c r="I56" s="77">
        <v>9546995.5500000007</v>
      </c>
      <c r="J56" s="77">
        <v>1964744.05</v>
      </c>
      <c r="K56" s="64">
        <f t="shared" si="9"/>
        <v>0.20579710545690982</v>
      </c>
      <c r="L56" s="77">
        <v>254520000</v>
      </c>
      <c r="M56" s="79">
        <f t="shared" si="10"/>
        <v>4.5229214207135E-2</v>
      </c>
      <c r="N56" s="75"/>
    </row>
    <row r="57" spans="1:14" ht="9" x14ac:dyDescent="0.15">
      <c r="A57" s="62" t="s">
        <v>45</v>
      </c>
      <c r="B57" s="77" t="s">
        <v>100</v>
      </c>
      <c r="C57" s="77" t="s">
        <v>100</v>
      </c>
      <c r="D57" s="77" t="s">
        <v>100</v>
      </c>
      <c r="E57" s="78" t="s">
        <v>100</v>
      </c>
      <c r="G57" s="62" t="s">
        <v>45</v>
      </c>
      <c r="H57" s="77" t="s">
        <v>100</v>
      </c>
      <c r="I57" s="77" t="s">
        <v>100</v>
      </c>
      <c r="J57" s="77" t="s">
        <v>100</v>
      </c>
      <c r="K57" s="64" t="str">
        <f t="shared" si="9"/>
        <v/>
      </c>
      <c r="L57" s="77" t="s">
        <v>100</v>
      </c>
      <c r="M57" s="79"/>
      <c r="N57" s="75"/>
    </row>
    <row r="58" spans="1:14" ht="9" x14ac:dyDescent="0.15">
      <c r="A58" s="62" t="s">
        <v>53</v>
      </c>
      <c r="B58" s="77">
        <v>3243844.76</v>
      </c>
      <c r="C58" s="77" t="s">
        <v>100</v>
      </c>
      <c r="D58" s="77" t="s">
        <v>100</v>
      </c>
      <c r="E58" s="78">
        <v>3243844.76</v>
      </c>
      <c r="G58" s="62" t="s">
        <v>53</v>
      </c>
      <c r="H58" s="77">
        <v>3243844.76</v>
      </c>
      <c r="I58" s="77">
        <v>3183738.18</v>
      </c>
      <c r="J58" s="77">
        <v>60106.58</v>
      </c>
      <c r="K58" s="64">
        <f t="shared" si="9"/>
        <v>1.8879247162214705E-2</v>
      </c>
      <c r="L58" s="77">
        <v>54944000</v>
      </c>
      <c r="M58" s="79">
        <f t="shared" si="10"/>
        <v>5.9039108182877109E-2</v>
      </c>
      <c r="N58" s="75"/>
    </row>
    <row r="59" spans="1:14" ht="9" x14ac:dyDescent="0.15">
      <c r="A59" s="62" t="s">
        <v>5</v>
      </c>
      <c r="B59" s="77">
        <v>65714.05</v>
      </c>
      <c r="C59" s="77" t="s">
        <v>100</v>
      </c>
      <c r="D59" s="77" t="s">
        <v>100</v>
      </c>
      <c r="E59" s="78">
        <v>65714.05</v>
      </c>
      <c r="G59" s="62" t="s">
        <v>5</v>
      </c>
      <c r="H59" s="77">
        <v>65714.05</v>
      </c>
      <c r="I59" s="77">
        <v>45736.19</v>
      </c>
      <c r="J59" s="77">
        <v>19977.86</v>
      </c>
      <c r="K59" s="64">
        <f t="shared" si="9"/>
        <v>0.43680638898867613</v>
      </c>
      <c r="L59" s="77">
        <v>323200</v>
      </c>
      <c r="M59" s="79">
        <f t="shared" si="10"/>
        <v>0.20332317450495049</v>
      </c>
      <c r="N59" s="75"/>
    </row>
    <row r="60" spans="1:14" ht="9" x14ac:dyDescent="0.15">
      <c r="A60" s="62" t="s">
        <v>42</v>
      </c>
      <c r="B60" s="77">
        <v>144795.93</v>
      </c>
      <c r="C60" s="77" t="s">
        <v>100</v>
      </c>
      <c r="D60" s="77">
        <v>163.88</v>
      </c>
      <c r="E60" s="78">
        <v>144959.81</v>
      </c>
      <c r="G60" s="62" t="s">
        <v>42</v>
      </c>
      <c r="H60" s="77">
        <v>150233.24</v>
      </c>
      <c r="I60" s="77">
        <v>863518.62</v>
      </c>
      <c r="J60" s="77">
        <v>-713285.38</v>
      </c>
      <c r="K60" s="64">
        <f t="shared" si="9"/>
        <v>-0.82602200286080685</v>
      </c>
      <c r="L60" s="77">
        <v>7918400</v>
      </c>
      <c r="M60" s="79">
        <f t="shared" si="10"/>
        <v>1.8972676298242067E-2</v>
      </c>
      <c r="N60" s="75"/>
    </row>
    <row r="61" spans="1:14" ht="9" x14ac:dyDescent="0.15">
      <c r="A61" s="62" t="s">
        <v>93</v>
      </c>
      <c r="B61" s="77" t="s">
        <v>100</v>
      </c>
      <c r="C61" s="77" t="s">
        <v>100</v>
      </c>
      <c r="D61" s="77" t="s">
        <v>100</v>
      </c>
      <c r="E61" s="78" t="s">
        <v>100</v>
      </c>
      <c r="G61" s="62" t="s">
        <v>93</v>
      </c>
      <c r="H61" s="77" t="s">
        <v>100</v>
      </c>
      <c r="I61" s="77" t="s">
        <v>100</v>
      </c>
      <c r="J61" s="77" t="s">
        <v>100</v>
      </c>
      <c r="K61" s="64" t="str">
        <f t="shared" si="9"/>
        <v/>
      </c>
      <c r="L61" s="77">
        <v>25856000</v>
      </c>
      <c r="M61" s="79"/>
      <c r="N61" s="75"/>
    </row>
    <row r="62" spans="1:14" ht="9" x14ac:dyDescent="0.15">
      <c r="A62" s="62" t="s">
        <v>94</v>
      </c>
      <c r="B62" s="77" t="s">
        <v>100</v>
      </c>
      <c r="C62" s="77" t="s">
        <v>100</v>
      </c>
      <c r="D62" s="77" t="s">
        <v>100</v>
      </c>
      <c r="E62" s="78" t="s">
        <v>100</v>
      </c>
      <c r="G62" s="62" t="s">
        <v>94</v>
      </c>
      <c r="H62" s="77" t="s">
        <v>100</v>
      </c>
      <c r="I62" s="77" t="s">
        <v>100</v>
      </c>
      <c r="J62" s="77" t="s">
        <v>100</v>
      </c>
      <c r="K62" s="64" t="str">
        <f t="shared" si="9"/>
        <v/>
      </c>
      <c r="L62" s="77">
        <v>2300000</v>
      </c>
      <c r="M62" s="79"/>
      <c r="N62" s="75"/>
    </row>
    <row r="63" spans="1:14" ht="9" x14ac:dyDescent="0.15">
      <c r="A63" s="62" t="s">
        <v>72</v>
      </c>
      <c r="B63" s="77"/>
      <c r="C63" s="77"/>
      <c r="D63" s="77"/>
      <c r="E63" s="78"/>
      <c r="G63" s="62" t="s">
        <v>72</v>
      </c>
      <c r="H63" s="77"/>
      <c r="I63" s="77"/>
      <c r="J63" s="77"/>
      <c r="K63" s="64" t="str">
        <f t="shared" si="9"/>
        <v/>
      </c>
      <c r="L63" s="77"/>
      <c r="M63" s="79"/>
      <c r="N63" s="75"/>
    </row>
    <row r="64" spans="1:14" ht="9" x14ac:dyDescent="0.15">
      <c r="A64" s="62" t="s">
        <v>73</v>
      </c>
      <c r="B64" s="77">
        <v>1297431.23</v>
      </c>
      <c r="C64" s="77" t="s">
        <v>100</v>
      </c>
      <c r="D64" s="77" t="s">
        <v>100</v>
      </c>
      <c r="E64" s="78">
        <v>1297431.23</v>
      </c>
      <c r="G64" s="62" t="s">
        <v>73</v>
      </c>
      <c r="H64" s="77">
        <v>1311514.73</v>
      </c>
      <c r="I64" s="77">
        <v>866518.57</v>
      </c>
      <c r="J64" s="77">
        <v>444996.16</v>
      </c>
      <c r="K64" s="64">
        <f t="shared" si="9"/>
        <v>0.5135448626334691</v>
      </c>
      <c r="L64" s="77">
        <v>15300000</v>
      </c>
      <c r="M64" s="79">
        <f t="shared" si="10"/>
        <v>8.5719916993464054E-2</v>
      </c>
      <c r="N64" s="75"/>
    </row>
    <row r="65" spans="1:14" ht="9" x14ac:dyDescent="0.15">
      <c r="A65" s="62" t="s">
        <v>74</v>
      </c>
      <c r="B65" s="77">
        <v>114097.57</v>
      </c>
      <c r="C65" s="77" t="s">
        <v>100</v>
      </c>
      <c r="D65" s="77" t="s">
        <v>100</v>
      </c>
      <c r="E65" s="78">
        <v>114097.57</v>
      </c>
      <c r="G65" s="62" t="s">
        <v>74</v>
      </c>
      <c r="H65" s="77">
        <v>230222.1</v>
      </c>
      <c r="I65" s="77">
        <v>296668.61</v>
      </c>
      <c r="J65" s="77">
        <v>-66446.509999999995</v>
      </c>
      <c r="K65" s="64">
        <f t="shared" si="9"/>
        <v>-0.22397553283443092</v>
      </c>
      <c r="L65" s="77">
        <v>1400000</v>
      </c>
      <c r="M65" s="79">
        <f t="shared" si="10"/>
        <v>0.16444435714285716</v>
      </c>
      <c r="N65" s="75"/>
    </row>
    <row r="66" spans="1:14" ht="9" x14ac:dyDescent="0.15">
      <c r="A66" s="62" t="s">
        <v>75</v>
      </c>
      <c r="B66" s="77">
        <v>71688.06</v>
      </c>
      <c r="C66" s="77" t="s">
        <v>100</v>
      </c>
      <c r="D66" s="77" t="s">
        <v>100</v>
      </c>
      <c r="E66" s="78">
        <v>71688.06</v>
      </c>
      <c r="G66" s="62" t="s">
        <v>75</v>
      </c>
      <c r="H66" s="77">
        <v>72537.58</v>
      </c>
      <c r="I66" s="77">
        <v>48264.12</v>
      </c>
      <c r="J66" s="77">
        <v>24273.46</v>
      </c>
      <c r="K66" s="64">
        <f t="shared" si="9"/>
        <v>0.5029297125898079</v>
      </c>
      <c r="L66" s="77">
        <v>170000</v>
      </c>
      <c r="M66" s="79">
        <f t="shared" si="10"/>
        <v>0.42669164705882356</v>
      </c>
      <c r="N66" s="75"/>
    </row>
    <row r="67" spans="1:14" ht="9" x14ac:dyDescent="0.15">
      <c r="A67" s="62" t="s">
        <v>54</v>
      </c>
      <c r="B67" s="77" t="s">
        <v>100</v>
      </c>
      <c r="C67" s="77" t="s">
        <v>100</v>
      </c>
      <c r="D67" s="77" t="s">
        <v>100</v>
      </c>
      <c r="E67" s="78" t="s">
        <v>100</v>
      </c>
      <c r="G67" s="62" t="s">
        <v>54</v>
      </c>
      <c r="H67" s="77" t="s">
        <v>100</v>
      </c>
      <c r="I67" s="77" t="s">
        <v>100</v>
      </c>
      <c r="J67" s="77" t="s">
        <v>100</v>
      </c>
      <c r="K67" s="64" t="str">
        <f t="shared" si="9"/>
        <v/>
      </c>
      <c r="L67" s="77" t="s">
        <v>100</v>
      </c>
      <c r="M67" s="79"/>
      <c r="N67" s="75"/>
    </row>
    <row r="68" spans="1:14" ht="5.0999999999999996" customHeight="1" x14ac:dyDescent="0.15">
      <c r="A68" s="76"/>
      <c r="B68" s="81"/>
      <c r="C68" s="81"/>
      <c r="D68" s="81"/>
      <c r="E68" s="80"/>
      <c r="G68" s="76"/>
      <c r="H68" s="81"/>
      <c r="I68" s="81"/>
      <c r="J68" s="81"/>
      <c r="K68" s="65"/>
      <c r="L68" s="81"/>
      <c r="M68" s="82"/>
      <c r="N68" s="75"/>
    </row>
    <row r="69" spans="1:14" ht="3" customHeight="1" x14ac:dyDescent="0.15">
      <c r="A69" s="62"/>
      <c r="B69" s="77"/>
      <c r="C69" s="77"/>
      <c r="D69" s="77"/>
      <c r="E69" s="78"/>
      <c r="G69" s="62"/>
      <c r="H69" s="77"/>
      <c r="I69" s="77"/>
      <c r="J69" s="77"/>
      <c r="K69" s="64"/>
      <c r="L69" s="77"/>
      <c r="M69" s="79"/>
      <c r="N69" s="75"/>
    </row>
    <row r="70" spans="1:14" s="11" customFormat="1" ht="9" x14ac:dyDescent="0.15">
      <c r="A70" s="69" t="s">
        <v>10</v>
      </c>
      <c r="B70" s="61">
        <v>159492731.53</v>
      </c>
      <c r="C70" s="61">
        <v>45948443.5</v>
      </c>
      <c r="D70" s="61">
        <v>6354075.4100000001</v>
      </c>
      <c r="E70" s="84">
        <v>119898363.44</v>
      </c>
      <c r="G70" s="69" t="s">
        <v>10</v>
      </c>
      <c r="H70" s="61">
        <v>125369396.22</v>
      </c>
      <c r="I70" s="61">
        <v>120799230.45</v>
      </c>
      <c r="J70" s="61">
        <v>4570165.7699999996</v>
      </c>
      <c r="K70" s="66">
        <f>IF(ISERROR((H70-I70)/ABS(I70)),"",(H70-I70)/ABS(I70))</f>
        <v>3.7832739107486558E-2</v>
      </c>
      <c r="L70" s="61">
        <v>1064407600</v>
      </c>
      <c r="M70" s="85">
        <f t="shared" ref="M70" si="11">H70/L70</f>
        <v>0.11778325917627795</v>
      </c>
      <c r="N70" s="71"/>
    </row>
    <row r="71" spans="1:14" ht="3" customHeight="1" x14ac:dyDescent="0.15">
      <c r="A71" s="76"/>
      <c r="B71" s="81"/>
      <c r="C71" s="81"/>
      <c r="D71" s="81"/>
      <c r="E71" s="80"/>
      <c r="G71" s="86"/>
      <c r="H71" s="81"/>
      <c r="I71" s="81"/>
      <c r="J71" s="81"/>
      <c r="K71" s="65"/>
      <c r="L71" s="81"/>
      <c r="M71" s="82"/>
      <c r="N71" s="75"/>
    </row>
    <row r="72" spans="1:14" ht="5.0999999999999996" customHeight="1" x14ac:dyDescent="0.15">
      <c r="A72" s="62"/>
      <c r="B72" s="77"/>
      <c r="C72" s="77"/>
      <c r="D72" s="77"/>
      <c r="E72" s="78"/>
      <c r="G72" s="76"/>
      <c r="H72" s="77"/>
      <c r="I72" s="77"/>
      <c r="J72" s="77"/>
      <c r="K72" s="64"/>
      <c r="L72" s="77"/>
      <c r="M72" s="79"/>
      <c r="N72" s="75"/>
    </row>
    <row r="73" spans="1:14" ht="9" x14ac:dyDescent="0.15">
      <c r="A73" s="62" t="s">
        <v>6</v>
      </c>
      <c r="B73" s="77">
        <v>137930.21</v>
      </c>
      <c r="C73" s="77" t="s">
        <v>100</v>
      </c>
      <c r="D73" s="77" t="s">
        <v>100</v>
      </c>
      <c r="E73" s="78">
        <v>137930.21</v>
      </c>
      <c r="G73" s="62" t="s">
        <v>6</v>
      </c>
      <c r="H73" s="77">
        <v>137930.21</v>
      </c>
      <c r="I73" s="77" t="s">
        <v>100</v>
      </c>
      <c r="J73" s="77">
        <v>137930.21</v>
      </c>
      <c r="K73" s="64" t="str">
        <f t="shared" ref="K73:K75" si="12">IF(ISERROR((H73-I73)/ABS(I73)),"",(H73-I73)/ABS(I73))</f>
        <v/>
      </c>
      <c r="L73" s="77">
        <v>360000</v>
      </c>
      <c r="M73" s="79">
        <f t="shared" ref="M73:M75" si="13">H73/L73</f>
        <v>0.38313947222222222</v>
      </c>
      <c r="N73" s="75"/>
    </row>
    <row r="74" spans="1:14" ht="9" x14ac:dyDescent="0.15">
      <c r="A74" s="62" t="s">
        <v>76</v>
      </c>
      <c r="B74" s="77">
        <v>1157246.1399999999</v>
      </c>
      <c r="C74" s="77" t="s">
        <v>100</v>
      </c>
      <c r="D74" s="77">
        <v>678.08</v>
      </c>
      <c r="E74" s="78">
        <v>1157924.22</v>
      </c>
      <c r="G74" s="62" t="s">
        <v>76</v>
      </c>
      <c r="H74" s="77">
        <v>1161529.3500000001</v>
      </c>
      <c r="I74" s="77">
        <v>350035.91</v>
      </c>
      <c r="J74" s="77">
        <v>811493.44</v>
      </c>
      <c r="K74" s="64">
        <f t="shared" si="12"/>
        <v>2.3183148266130758</v>
      </c>
      <c r="L74" s="77">
        <v>4320000</v>
      </c>
      <c r="M74" s="79">
        <f t="shared" si="13"/>
        <v>0.26887253472222222</v>
      </c>
      <c r="N74" s="75"/>
    </row>
    <row r="75" spans="1:14" ht="9" x14ac:dyDescent="0.15">
      <c r="A75" s="62" t="s">
        <v>55</v>
      </c>
      <c r="B75" s="77">
        <v>142172.93</v>
      </c>
      <c r="C75" s="77" t="s">
        <v>100</v>
      </c>
      <c r="D75" s="77" t="s">
        <v>100</v>
      </c>
      <c r="E75" s="78">
        <v>142172.93</v>
      </c>
      <c r="G75" s="62" t="s">
        <v>55</v>
      </c>
      <c r="H75" s="77">
        <v>142172.93</v>
      </c>
      <c r="I75" s="77">
        <v>-58886.21</v>
      </c>
      <c r="J75" s="77">
        <v>201059.14</v>
      </c>
      <c r="K75" s="64">
        <f t="shared" si="12"/>
        <v>3.4143671328142871</v>
      </c>
      <c r="L75" s="77">
        <v>320000</v>
      </c>
      <c r="M75" s="79">
        <f t="shared" si="13"/>
        <v>0.44429040624999999</v>
      </c>
      <c r="N75" s="75"/>
    </row>
    <row r="76" spans="1:14" ht="5.0999999999999996" customHeight="1" x14ac:dyDescent="0.15">
      <c r="A76" s="76"/>
      <c r="B76" s="81"/>
      <c r="C76" s="81"/>
      <c r="D76" s="81"/>
      <c r="E76" s="80"/>
      <c r="G76" s="76"/>
      <c r="H76" s="81"/>
      <c r="I76" s="81"/>
      <c r="J76" s="81"/>
      <c r="K76" s="65"/>
      <c r="L76" s="81"/>
      <c r="M76" s="82"/>
      <c r="N76" s="75"/>
    </row>
    <row r="77" spans="1:14" ht="3" customHeight="1" x14ac:dyDescent="0.15">
      <c r="A77" s="62"/>
      <c r="B77" s="77"/>
      <c r="C77" s="77"/>
      <c r="D77" s="77"/>
      <c r="E77" s="78"/>
      <c r="G77" s="62"/>
      <c r="H77" s="77"/>
      <c r="I77" s="77"/>
      <c r="J77" s="77"/>
      <c r="K77" s="64"/>
      <c r="L77" s="77"/>
      <c r="M77" s="79"/>
      <c r="N77" s="75"/>
    </row>
    <row r="78" spans="1:14" s="11" customFormat="1" ht="9" x14ac:dyDescent="0.15">
      <c r="A78" s="69" t="s">
        <v>77</v>
      </c>
      <c r="B78" s="61">
        <v>1437349.28</v>
      </c>
      <c r="C78" s="61" t="s">
        <v>100</v>
      </c>
      <c r="D78" s="61">
        <v>678.08</v>
      </c>
      <c r="E78" s="84">
        <v>1438027.36</v>
      </c>
      <c r="G78" s="69" t="s">
        <v>77</v>
      </c>
      <c r="H78" s="61">
        <v>1441632.49</v>
      </c>
      <c r="I78" s="61">
        <v>291149.7</v>
      </c>
      <c r="J78" s="61">
        <v>1150482.79</v>
      </c>
      <c r="K78" s="66">
        <f>IF(ISERROR((H78-I78)/ABS(I78)),"",(H78-I78)/ABS(I78))</f>
        <v>3.9515163161768672</v>
      </c>
      <c r="L78" s="61">
        <v>5000000</v>
      </c>
      <c r="M78" s="85">
        <f t="shared" ref="M78" si="14">H78/L78</f>
        <v>0.28832649799999999</v>
      </c>
      <c r="N78" s="71"/>
    </row>
    <row r="79" spans="1:14" ht="3" customHeight="1" x14ac:dyDescent="0.15">
      <c r="A79" s="76"/>
      <c r="B79" s="81"/>
      <c r="C79" s="81"/>
      <c r="D79" s="81"/>
      <c r="E79" s="80"/>
      <c r="G79" s="76"/>
      <c r="H79" s="81"/>
      <c r="I79" s="81"/>
      <c r="J79" s="81"/>
      <c r="K79" s="65"/>
      <c r="L79" s="81"/>
      <c r="M79" s="82"/>
      <c r="N79" s="75"/>
    </row>
    <row r="80" spans="1:14" ht="5.0999999999999996" customHeight="1" x14ac:dyDescent="0.15">
      <c r="A80" s="62"/>
      <c r="B80" s="77"/>
      <c r="C80" s="77"/>
      <c r="D80" s="77"/>
      <c r="E80" s="78"/>
      <c r="G80" s="62"/>
      <c r="H80" s="77"/>
      <c r="I80" s="77"/>
      <c r="J80" s="77"/>
      <c r="K80" s="64"/>
      <c r="L80" s="77"/>
      <c r="M80" s="79"/>
      <c r="N80" s="75"/>
    </row>
    <row r="81" spans="1:14" ht="9" x14ac:dyDescent="0.15">
      <c r="A81" s="62" t="s">
        <v>7</v>
      </c>
      <c r="B81" s="77">
        <v>241334.61</v>
      </c>
      <c r="C81" s="77">
        <v>80.56</v>
      </c>
      <c r="D81" s="77" t="s">
        <v>100</v>
      </c>
      <c r="E81" s="78">
        <v>241254.05</v>
      </c>
      <c r="G81" s="62" t="s">
        <v>7</v>
      </c>
      <c r="H81" s="77">
        <v>241254.05</v>
      </c>
      <c r="I81" s="77">
        <v>87185.93</v>
      </c>
      <c r="J81" s="77">
        <v>154068.12</v>
      </c>
      <c r="K81" s="64">
        <f t="shared" ref="K81:K83" si="15">IF(ISERROR((H81-I81)/ABS(I81)),"",(H81-I81)/ABS(I81))</f>
        <v>1.7671213692392798</v>
      </c>
      <c r="L81" s="77">
        <v>1600000</v>
      </c>
      <c r="M81" s="79">
        <f t="shared" ref="M81:M83" si="16">H81/L81</f>
        <v>0.15078378125</v>
      </c>
      <c r="N81" s="75"/>
    </row>
    <row r="82" spans="1:14" ht="9" x14ac:dyDescent="0.15">
      <c r="A82" s="62" t="s">
        <v>56</v>
      </c>
      <c r="B82" s="77">
        <v>102012.91</v>
      </c>
      <c r="C82" s="77">
        <v>36.979999999999997</v>
      </c>
      <c r="D82" s="77">
        <v>2889.68</v>
      </c>
      <c r="E82" s="78">
        <v>104865.61</v>
      </c>
      <c r="G82" s="62" t="s">
        <v>56</v>
      </c>
      <c r="H82" s="77">
        <v>775716.28</v>
      </c>
      <c r="I82" s="77">
        <v>285501.83</v>
      </c>
      <c r="J82" s="77">
        <v>490214.45</v>
      </c>
      <c r="K82" s="64">
        <f t="shared" si="15"/>
        <v>1.7170273479507994</v>
      </c>
      <c r="L82" s="77">
        <v>1700000</v>
      </c>
      <c r="M82" s="79">
        <f t="shared" si="16"/>
        <v>0.4563036941176471</v>
      </c>
      <c r="N82" s="75"/>
    </row>
    <row r="83" spans="1:14" ht="9" x14ac:dyDescent="0.15">
      <c r="A83" s="62" t="s">
        <v>57</v>
      </c>
      <c r="B83" s="77">
        <v>40535.96</v>
      </c>
      <c r="C83" s="77">
        <v>606.71</v>
      </c>
      <c r="D83" s="77">
        <v>61937.71</v>
      </c>
      <c r="E83" s="78">
        <v>101866.96</v>
      </c>
      <c r="G83" s="62" t="s">
        <v>57</v>
      </c>
      <c r="H83" s="77">
        <v>112140.62</v>
      </c>
      <c r="I83" s="77">
        <v>52163.07</v>
      </c>
      <c r="J83" s="77">
        <v>59977.55</v>
      </c>
      <c r="K83" s="64">
        <f t="shared" si="15"/>
        <v>1.1498086673196191</v>
      </c>
      <c r="L83" s="77">
        <v>1000000</v>
      </c>
      <c r="M83" s="79">
        <f t="shared" si="16"/>
        <v>0.11214062</v>
      </c>
      <c r="N83" s="75"/>
    </row>
    <row r="84" spans="1:14" ht="5.0999999999999996" customHeight="1" x14ac:dyDescent="0.15">
      <c r="A84" s="76"/>
      <c r="B84" s="81"/>
      <c r="C84" s="81"/>
      <c r="D84" s="81"/>
      <c r="E84" s="80"/>
      <c r="G84" s="76"/>
      <c r="H84" s="81"/>
      <c r="I84" s="81"/>
      <c r="J84" s="81"/>
      <c r="K84" s="65"/>
      <c r="L84" s="81"/>
      <c r="M84" s="82"/>
      <c r="N84" s="75"/>
    </row>
    <row r="85" spans="1:14" ht="3" customHeight="1" x14ac:dyDescent="0.15">
      <c r="A85" s="62"/>
      <c r="B85" s="77"/>
      <c r="C85" s="77"/>
      <c r="D85" s="77"/>
      <c r="E85" s="78"/>
      <c r="G85" s="62"/>
      <c r="H85" s="77"/>
      <c r="I85" s="77"/>
      <c r="J85" s="77"/>
      <c r="K85" s="64"/>
      <c r="L85" s="77"/>
      <c r="M85" s="79"/>
      <c r="N85" s="75"/>
    </row>
    <row r="86" spans="1:14" s="11" customFormat="1" ht="9" x14ac:dyDescent="0.15">
      <c r="A86" s="69" t="s">
        <v>78</v>
      </c>
      <c r="B86" s="61">
        <v>1821232.76</v>
      </c>
      <c r="C86" s="61">
        <v>724.25</v>
      </c>
      <c r="D86" s="61">
        <v>65505.47</v>
      </c>
      <c r="E86" s="84">
        <v>1886013.98</v>
      </c>
      <c r="G86" s="69" t="s">
        <v>78</v>
      </c>
      <c r="H86" s="61">
        <v>2570743.44</v>
      </c>
      <c r="I86" s="61">
        <v>716000.53</v>
      </c>
      <c r="J86" s="61">
        <v>1854742.91</v>
      </c>
      <c r="K86" s="66">
        <f>IF(ISERROR((H86-I86)/ABS(I86)),"",(H86-I86)/ABS(I86))</f>
        <v>2.5904211411687079</v>
      </c>
      <c r="L86" s="61">
        <v>9300000</v>
      </c>
      <c r="M86" s="85">
        <f t="shared" ref="M86" si="17">H86/L86</f>
        <v>0.27642402580645159</v>
      </c>
      <c r="N86" s="71"/>
    </row>
    <row r="87" spans="1:14" ht="3" customHeight="1" x14ac:dyDescent="0.15">
      <c r="A87" s="76"/>
      <c r="B87" s="81"/>
      <c r="C87" s="81"/>
      <c r="D87" s="81"/>
      <c r="E87" s="80"/>
      <c r="G87" s="76"/>
      <c r="H87" s="81"/>
      <c r="I87" s="81"/>
      <c r="J87" s="81"/>
      <c r="K87" s="65"/>
      <c r="L87" s="81"/>
      <c r="M87" s="82"/>
      <c r="N87" s="75"/>
    </row>
    <row r="88" spans="1:14" ht="9.9499999999999993" customHeight="1" x14ac:dyDescent="0.15">
      <c r="A88" s="76"/>
      <c r="B88" s="81"/>
      <c r="C88" s="81"/>
      <c r="D88" s="81"/>
      <c r="E88" s="80"/>
      <c r="G88" s="76"/>
      <c r="H88" s="81"/>
      <c r="I88" s="81"/>
      <c r="J88" s="81"/>
      <c r="K88" s="65"/>
      <c r="L88" s="81"/>
      <c r="M88" s="82"/>
      <c r="N88" s="75"/>
    </row>
    <row r="89" spans="1:14" ht="3" customHeight="1" x14ac:dyDescent="0.15">
      <c r="A89" s="62"/>
      <c r="B89" s="77"/>
      <c r="C89" s="77"/>
      <c r="D89" s="77"/>
      <c r="E89" s="78"/>
      <c r="G89" s="62"/>
      <c r="H89" s="77"/>
      <c r="I89" s="77"/>
      <c r="J89" s="77"/>
      <c r="K89" s="64"/>
      <c r="L89" s="77"/>
      <c r="M89" s="79"/>
      <c r="N89" s="75"/>
    </row>
    <row r="90" spans="1:14" s="11" customFormat="1" ht="9" x14ac:dyDescent="0.15">
      <c r="A90" s="69" t="s">
        <v>79</v>
      </c>
      <c r="B90" s="61">
        <v>318242209.17000002</v>
      </c>
      <c r="C90" s="61">
        <v>48212384.25</v>
      </c>
      <c r="D90" s="61">
        <v>11326557.51</v>
      </c>
      <c r="E90" s="84">
        <v>281356382.43000001</v>
      </c>
      <c r="G90" s="69" t="s">
        <v>79</v>
      </c>
      <c r="H90" s="61">
        <v>297577963.27999997</v>
      </c>
      <c r="I90" s="61">
        <v>271488504.32999998</v>
      </c>
      <c r="J90" s="61">
        <v>26089458.949999999</v>
      </c>
      <c r="K90" s="66">
        <f>IF(ISERROR((H90-I90)/ABS(I90)),"",(H90-I90)/ABS(I90))</f>
        <v>9.6097840364863851E-2</v>
      </c>
      <c r="L90" s="61">
        <v>2272007600</v>
      </c>
      <c r="M90" s="85">
        <f t="shared" ref="M90" si="18">H90/L90</f>
        <v>0.13097577810919292</v>
      </c>
      <c r="N90" s="71"/>
    </row>
    <row r="91" spans="1:14" ht="3" customHeight="1" x14ac:dyDescent="0.15">
      <c r="A91" s="76"/>
      <c r="B91" s="81"/>
      <c r="C91" s="81"/>
      <c r="D91" s="81"/>
      <c r="E91" s="80"/>
      <c r="G91" s="76"/>
      <c r="H91" s="81"/>
      <c r="I91" s="81"/>
      <c r="J91" s="81"/>
      <c r="K91" s="65"/>
      <c r="L91" s="81"/>
      <c r="M91" s="82"/>
      <c r="N91" s="75"/>
    </row>
    <row r="92" spans="1:14" ht="5.0999999999999996" customHeight="1" x14ac:dyDescent="0.15">
      <c r="A92" s="62"/>
      <c r="B92" s="77"/>
      <c r="C92" s="77"/>
      <c r="D92" s="77"/>
      <c r="E92" s="78"/>
      <c r="G92" s="62"/>
      <c r="H92" s="77"/>
      <c r="I92" s="77"/>
      <c r="J92" s="77"/>
      <c r="K92" s="64"/>
      <c r="L92" s="77"/>
      <c r="M92" s="79"/>
      <c r="N92" s="75"/>
    </row>
    <row r="93" spans="1:14" ht="9" customHeight="1" x14ac:dyDescent="0.15">
      <c r="A93" s="62" t="s">
        <v>58</v>
      </c>
      <c r="B93" s="77"/>
      <c r="C93" s="77"/>
      <c r="D93" s="77"/>
      <c r="E93" s="78"/>
      <c r="G93" s="62" t="s">
        <v>58</v>
      </c>
      <c r="H93" s="77"/>
      <c r="I93" s="77"/>
      <c r="J93" s="77"/>
      <c r="K93" s="64"/>
      <c r="L93" s="77"/>
      <c r="M93" s="79"/>
      <c r="N93" s="75"/>
    </row>
    <row r="94" spans="1:14" ht="9" x14ac:dyDescent="0.15">
      <c r="A94" s="62" t="s">
        <v>60</v>
      </c>
      <c r="B94" s="77" t="s">
        <v>100</v>
      </c>
      <c r="C94" s="77" t="s">
        <v>100</v>
      </c>
      <c r="D94" s="77" t="s">
        <v>100</v>
      </c>
      <c r="E94" s="78" t="s">
        <v>100</v>
      </c>
      <c r="G94" s="62" t="s">
        <v>60</v>
      </c>
      <c r="H94" s="77" t="s">
        <v>100</v>
      </c>
      <c r="I94" s="77" t="s">
        <v>100</v>
      </c>
      <c r="J94" s="77" t="s">
        <v>100</v>
      </c>
      <c r="K94" s="64" t="str">
        <f t="shared" ref="K94:K95" si="19">IF(ISERROR((H94-I94)/ABS(I94)),"",(H94-I94)/ABS(I94))</f>
        <v/>
      </c>
      <c r="L94" s="77">
        <v>219776000</v>
      </c>
      <c r="M94" s="79"/>
      <c r="N94" s="75"/>
    </row>
    <row r="95" spans="1:14" ht="9" x14ac:dyDescent="0.15">
      <c r="A95" s="62" t="s">
        <v>59</v>
      </c>
      <c r="B95" s="77" t="s">
        <v>100</v>
      </c>
      <c r="C95" s="77" t="s">
        <v>100</v>
      </c>
      <c r="D95" s="77" t="s">
        <v>100</v>
      </c>
      <c r="E95" s="78" t="s">
        <v>100</v>
      </c>
      <c r="G95" s="62" t="s">
        <v>59</v>
      </c>
      <c r="H95" s="77" t="s">
        <v>100</v>
      </c>
      <c r="I95" s="77" t="s">
        <v>100</v>
      </c>
      <c r="J95" s="77" t="s">
        <v>100</v>
      </c>
      <c r="K95" s="64" t="str">
        <f t="shared" si="19"/>
        <v/>
      </c>
      <c r="L95" s="77">
        <v>119584000</v>
      </c>
      <c r="M95" s="79"/>
      <c r="N95" s="75"/>
    </row>
    <row r="96" spans="1:14" ht="5.0999999999999996" customHeight="1" x14ac:dyDescent="0.15">
      <c r="A96" s="76"/>
      <c r="B96" s="81"/>
      <c r="C96" s="81"/>
      <c r="D96" s="81"/>
      <c r="E96" s="80"/>
      <c r="G96" s="76"/>
      <c r="H96" s="81"/>
      <c r="I96" s="81"/>
      <c r="J96" s="81"/>
      <c r="K96" s="65"/>
      <c r="L96" s="81"/>
      <c r="M96" s="82"/>
      <c r="N96" s="75"/>
    </row>
    <row r="97" spans="1:14" ht="3" customHeight="1" x14ac:dyDescent="0.15">
      <c r="A97" s="76"/>
      <c r="B97" s="77"/>
      <c r="C97" s="77"/>
      <c r="D97" s="77"/>
      <c r="E97" s="78"/>
      <c r="G97" s="62"/>
      <c r="H97" s="77"/>
      <c r="I97" s="77"/>
      <c r="J97" s="77"/>
      <c r="K97" s="64"/>
      <c r="L97" s="77"/>
      <c r="M97" s="79"/>
      <c r="N97" s="75"/>
    </row>
    <row r="98" spans="1:14" s="11" customFormat="1" ht="9" x14ac:dyDescent="0.15">
      <c r="A98" s="69" t="s">
        <v>43</v>
      </c>
      <c r="B98" s="61" t="s">
        <v>100</v>
      </c>
      <c r="C98" s="61" t="s">
        <v>100</v>
      </c>
      <c r="D98" s="61" t="s">
        <v>100</v>
      </c>
      <c r="E98" s="84" t="s">
        <v>100</v>
      </c>
      <c r="G98" s="69" t="s">
        <v>43</v>
      </c>
      <c r="H98" s="61" t="s">
        <v>100</v>
      </c>
      <c r="I98" s="61" t="s">
        <v>100</v>
      </c>
      <c r="J98" s="61" t="s">
        <v>100</v>
      </c>
      <c r="K98" s="66" t="str">
        <f>IF(ISERROR((H98-I98)/ABS(I98)),"",(H98-I98)/ABS(I98))</f>
        <v/>
      </c>
      <c r="L98" s="61">
        <v>339360000</v>
      </c>
      <c r="M98" s="85"/>
      <c r="N98" s="71"/>
    </row>
    <row r="99" spans="1:14" ht="3" customHeight="1" x14ac:dyDescent="0.15">
      <c r="A99" s="76"/>
      <c r="B99" s="81"/>
      <c r="C99" s="81"/>
      <c r="D99" s="81"/>
      <c r="E99" s="80"/>
      <c r="G99" s="76"/>
      <c r="H99" s="81"/>
      <c r="I99" s="81"/>
      <c r="J99" s="81"/>
      <c r="K99" s="65"/>
      <c r="L99" s="81"/>
      <c r="M99" s="82"/>
      <c r="N99" s="75"/>
    </row>
    <row r="100" spans="1:14" ht="5.0999999999999996" customHeight="1" x14ac:dyDescent="0.15">
      <c r="A100" s="62"/>
      <c r="B100" s="77"/>
      <c r="C100" s="77"/>
      <c r="D100" s="77"/>
      <c r="E100" s="78"/>
      <c r="G100" s="62"/>
      <c r="H100" s="77"/>
      <c r="I100" s="77"/>
      <c r="J100" s="77"/>
      <c r="K100" s="64"/>
      <c r="L100" s="77"/>
      <c r="M100" s="79"/>
      <c r="N100" s="75"/>
    </row>
    <row r="101" spans="1:14" ht="9" customHeight="1" x14ac:dyDescent="0.15">
      <c r="A101" s="62" t="s">
        <v>38</v>
      </c>
      <c r="B101" s="77"/>
      <c r="C101" s="77"/>
      <c r="D101" s="77"/>
      <c r="E101" s="78"/>
      <c r="G101" s="62" t="s">
        <v>38</v>
      </c>
      <c r="H101" s="77"/>
      <c r="I101" s="77"/>
      <c r="J101" s="77"/>
      <c r="K101" s="64"/>
      <c r="L101" s="77"/>
      <c r="M101" s="79"/>
      <c r="N101" s="75"/>
    </row>
    <row r="102" spans="1:14" ht="9" customHeight="1" x14ac:dyDescent="0.15">
      <c r="A102" s="62" t="s">
        <v>80</v>
      </c>
      <c r="B102" s="77"/>
      <c r="C102" s="77"/>
      <c r="D102" s="77"/>
      <c r="E102" s="78"/>
      <c r="G102" s="62" t="s">
        <v>80</v>
      </c>
      <c r="H102" s="77"/>
      <c r="I102" s="77"/>
      <c r="J102" s="77"/>
      <c r="K102" s="64"/>
      <c r="L102" s="77"/>
      <c r="M102" s="79"/>
      <c r="N102" s="75"/>
    </row>
    <row r="103" spans="1:14" ht="9" x14ac:dyDescent="0.15">
      <c r="A103" s="62" t="s">
        <v>41</v>
      </c>
      <c r="B103" s="77" t="s">
        <v>100</v>
      </c>
      <c r="C103" s="77" t="s">
        <v>100</v>
      </c>
      <c r="D103" s="77" t="s">
        <v>100</v>
      </c>
      <c r="E103" s="78" t="s">
        <v>100</v>
      </c>
      <c r="G103" s="62" t="s">
        <v>41</v>
      </c>
      <c r="H103" s="77" t="s">
        <v>100</v>
      </c>
      <c r="I103" s="77" t="s">
        <v>100</v>
      </c>
      <c r="J103" s="77" t="s">
        <v>100</v>
      </c>
      <c r="K103" s="64" t="str">
        <f t="shared" ref="K103:K104" si="20">IF(ISERROR((H103-I103)/ABS(I103)),"",(H103-I103)/ABS(I103))</f>
        <v/>
      </c>
      <c r="L103" s="77">
        <v>30704</v>
      </c>
      <c r="M103" s="79"/>
      <c r="N103" s="75"/>
    </row>
    <row r="104" spans="1:14" ht="9" x14ac:dyDescent="0.15">
      <c r="A104" s="62" t="s">
        <v>87</v>
      </c>
      <c r="B104" s="77" t="s">
        <v>100</v>
      </c>
      <c r="C104" s="77" t="s">
        <v>100</v>
      </c>
      <c r="D104" s="77" t="s">
        <v>100</v>
      </c>
      <c r="E104" s="78" t="s">
        <v>100</v>
      </c>
      <c r="G104" s="62" t="s">
        <v>8</v>
      </c>
      <c r="H104" s="77" t="s">
        <v>100</v>
      </c>
      <c r="I104" s="77"/>
      <c r="J104" s="77"/>
      <c r="K104" s="64" t="str">
        <f t="shared" si="20"/>
        <v/>
      </c>
      <c r="L104" s="77">
        <v>7433600</v>
      </c>
      <c r="M104" s="79"/>
      <c r="N104" s="75"/>
    </row>
    <row r="105" spans="1:14" ht="9" x14ac:dyDescent="0.15">
      <c r="A105" s="62" t="s">
        <v>4</v>
      </c>
      <c r="B105" s="77"/>
      <c r="C105" s="77"/>
      <c r="D105" s="77"/>
      <c r="E105" s="78"/>
      <c r="G105" s="62" t="s">
        <v>4</v>
      </c>
      <c r="H105" s="77"/>
      <c r="I105" s="77"/>
      <c r="J105" s="77"/>
      <c r="K105" s="64"/>
      <c r="L105" s="77"/>
      <c r="M105" s="79"/>
      <c r="N105" s="75"/>
    </row>
    <row r="106" spans="1:14" ht="9" x14ac:dyDescent="0.15">
      <c r="A106" s="62" t="s">
        <v>85</v>
      </c>
      <c r="B106" s="77" t="s">
        <v>100</v>
      </c>
      <c r="C106" s="77" t="s">
        <v>100</v>
      </c>
      <c r="D106" s="77" t="s">
        <v>100</v>
      </c>
      <c r="E106" s="78" t="s">
        <v>100</v>
      </c>
      <c r="G106" s="62" t="s">
        <v>41</v>
      </c>
      <c r="H106" s="77" t="s">
        <v>100</v>
      </c>
      <c r="I106" s="77" t="s">
        <v>100</v>
      </c>
      <c r="J106" s="77" t="s">
        <v>100</v>
      </c>
      <c r="K106" s="64" t="str">
        <f t="shared" ref="K106:K108" si="21">IF(ISERROR((H106-I106)/ABS(I106)),"",(H106-I106)/ABS(I106))</f>
        <v/>
      </c>
      <c r="L106" s="77">
        <v>3232</v>
      </c>
      <c r="M106" s="79"/>
      <c r="N106" s="75"/>
    </row>
    <row r="107" spans="1:14" ht="9" x14ac:dyDescent="0.15">
      <c r="A107" s="87" t="s">
        <v>89</v>
      </c>
      <c r="B107" s="77" t="s">
        <v>100</v>
      </c>
      <c r="C107" s="77" t="s">
        <v>100</v>
      </c>
      <c r="D107" s="77" t="s">
        <v>100</v>
      </c>
      <c r="E107" s="78" t="s">
        <v>100</v>
      </c>
      <c r="G107" s="88" t="s">
        <v>88</v>
      </c>
      <c r="H107" s="77" t="s">
        <v>100</v>
      </c>
      <c r="I107" s="77" t="s">
        <v>100</v>
      </c>
      <c r="J107" s="77" t="s">
        <v>100</v>
      </c>
      <c r="K107" s="64" t="str">
        <f t="shared" si="21"/>
        <v/>
      </c>
      <c r="L107" s="77">
        <v>-80315200</v>
      </c>
      <c r="M107" s="79"/>
      <c r="N107" s="75"/>
    </row>
    <row r="108" spans="1:14" ht="9" x14ac:dyDescent="0.15">
      <c r="A108" s="62" t="s">
        <v>86</v>
      </c>
      <c r="B108" s="77" t="s">
        <v>100</v>
      </c>
      <c r="C108" s="77" t="s">
        <v>100</v>
      </c>
      <c r="D108" s="77" t="s">
        <v>100</v>
      </c>
      <c r="E108" s="78" t="s">
        <v>100</v>
      </c>
      <c r="G108" s="62" t="s">
        <v>86</v>
      </c>
      <c r="H108" s="77" t="s">
        <v>100</v>
      </c>
      <c r="I108" s="77" t="s">
        <v>100</v>
      </c>
      <c r="J108" s="77" t="s">
        <v>100</v>
      </c>
      <c r="K108" s="64" t="str">
        <f t="shared" si="21"/>
        <v/>
      </c>
      <c r="L108" s="77" t="s">
        <v>100</v>
      </c>
      <c r="M108" s="79"/>
      <c r="N108" s="75"/>
    </row>
    <row r="109" spans="1:14" ht="9" x14ac:dyDescent="0.15">
      <c r="A109" s="62" t="s">
        <v>53</v>
      </c>
      <c r="B109" s="77"/>
      <c r="C109" s="77"/>
      <c r="D109" s="77"/>
      <c r="E109" s="78"/>
      <c r="G109" s="62" t="s">
        <v>53</v>
      </c>
      <c r="H109" s="61"/>
      <c r="I109" s="77"/>
      <c r="J109" s="77"/>
      <c r="K109" s="64"/>
      <c r="L109" s="77"/>
      <c r="M109" s="79"/>
      <c r="N109" s="75"/>
    </row>
    <row r="110" spans="1:14" ht="9" x14ac:dyDescent="0.15">
      <c r="A110" s="62" t="s">
        <v>87</v>
      </c>
      <c r="B110" s="77" t="s">
        <v>100</v>
      </c>
      <c r="C110" s="77" t="s">
        <v>100</v>
      </c>
      <c r="D110" s="77" t="s">
        <v>100</v>
      </c>
      <c r="E110" s="78" t="s">
        <v>100</v>
      </c>
      <c r="G110" s="62" t="s">
        <v>8</v>
      </c>
      <c r="H110" s="77" t="s">
        <v>100</v>
      </c>
      <c r="I110" s="77" t="s">
        <v>100</v>
      </c>
      <c r="J110" s="77" t="s">
        <v>100</v>
      </c>
      <c r="K110" s="64" t="str">
        <f>IF(ISERROR((H110-I110)/ABS(I110)),"",(H110-I110)/ABS(I110))</f>
        <v/>
      </c>
      <c r="L110" s="77">
        <v>5009600</v>
      </c>
      <c r="M110" s="79"/>
      <c r="N110" s="75"/>
    </row>
    <row r="111" spans="1:14" ht="9" x14ac:dyDescent="0.15">
      <c r="A111" s="62" t="s">
        <v>5</v>
      </c>
      <c r="B111" s="77"/>
      <c r="C111" s="77"/>
      <c r="D111" s="77"/>
      <c r="E111" s="78"/>
      <c r="G111" s="62" t="s">
        <v>5</v>
      </c>
      <c r="H111" s="77"/>
      <c r="I111" s="77"/>
      <c r="J111" s="77"/>
      <c r="K111" s="64"/>
      <c r="L111" s="77"/>
      <c r="M111" s="79"/>
      <c r="N111" s="75"/>
    </row>
    <row r="112" spans="1:14" ht="9" x14ac:dyDescent="0.15">
      <c r="A112" s="62" t="s">
        <v>85</v>
      </c>
      <c r="B112" s="77" t="s">
        <v>100</v>
      </c>
      <c r="C112" s="77" t="s">
        <v>100</v>
      </c>
      <c r="D112" s="77" t="s">
        <v>100</v>
      </c>
      <c r="E112" s="78" t="s">
        <v>100</v>
      </c>
      <c r="G112" s="62" t="s">
        <v>41</v>
      </c>
      <c r="H112" s="77" t="s">
        <v>100</v>
      </c>
      <c r="I112" s="77" t="s">
        <v>100</v>
      </c>
      <c r="J112" s="77" t="s">
        <v>100</v>
      </c>
      <c r="K112" s="64" t="str">
        <f t="shared" ref="K112:K113" si="22">IF(ISERROR((H112-I112)/ABS(I112)),"",(H112-I112)/ABS(I112))</f>
        <v/>
      </c>
      <c r="L112" s="77">
        <v>42016</v>
      </c>
      <c r="M112" s="79"/>
      <c r="N112" s="75"/>
    </row>
    <row r="113" spans="1:14" ht="9" x14ac:dyDescent="0.15">
      <c r="A113" s="62" t="s">
        <v>87</v>
      </c>
      <c r="B113" s="77" t="s">
        <v>100</v>
      </c>
      <c r="C113" s="77" t="s">
        <v>100</v>
      </c>
      <c r="D113" s="77" t="s">
        <v>100</v>
      </c>
      <c r="E113" s="78" t="s">
        <v>100</v>
      </c>
      <c r="G113" s="62" t="s">
        <v>8</v>
      </c>
      <c r="H113" s="77" t="s">
        <v>100</v>
      </c>
      <c r="I113" s="77" t="s">
        <v>100</v>
      </c>
      <c r="J113" s="77" t="s">
        <v>100</v>
      </c>
      <c r="K113" s="64" t="str">
        <f t="shared" si="22"/>
        <v/>
      </c>
      <c r="L113" s="77">
        <v>3490560</v>
      </c>
      <c r="M113" s="79"/>
      <c r="N113" s="75"/>
    </row>
    <row r="114" spans="1:14" ht="5.0999999999999996" customHeight="1" x14ac:dyDescent="0.15">
      <c r="A114" s="76"/>
      <c r="B114" s="81"/>
      <c r="C114" s="81"/>
      <c r="D114" s="81"/>
      <c r="E114" s="80"/>
      <c r="G114" s="76"/>
      <c r="H114" s="81"/>
      <c r="I114" s="81"/>
      <c r="J114" s="81"/>
      <c r="K114" s="65"/>
      <c r="L114" s="81"/>
      <c r="M114" s="82"/>
      <c r="N114" s="75"/>
    </row>
    <row r="115" spans="1:14" ht="3" customHeight="1" x14ac:dyDescent="0.15">
      <c r="A115" s="62"/>
      <c r="B115" s="77"/>
      <c r="C115" s="77"/>
      <c r="D115" s="77"/>
      <c r="E115" s="78"/>
      <c r="G115" s="62"/>
      <c r="H115" s="77"/>
      <c r="I115" s="77"/>
      <c r="J115" s="77"/>
      <c r="K115" s="64"/>
      <c r="L115" s="77"/>
      <c r="M115" s="79"/>
      <c r="N115" s="75"/>
    </row>
    <row r="116" spans="1:14" s="11" customFormat="1" ht="9" x14ac:dyDescent="0.15">
      <c r="A116" s="69" t="s">
        <v>44</v>
      </c>
      <c r="B116" s="61" t="s">
        <v>100</v>
      </c>
      <c r="C116" s="61" t="s">
        <v>100</v>
      </c>
      <c r="D116" s="61" t="s">
        <v>100</v>
      </c>
      <c r="E116" s="84" t="s">
        <v>100</v>
      </c>
      <c r="G116" s="69" t="s">
        <v>44</v>
      </c>
      <c r="H116" s="61" t="s">
        <v>100</v>
      </c>
      <c r="I116" s="61"/>
      <c r="J116" s="61"/>
      <c r="K116" s="66" t="str">
        <f>IF(ISERROR((H116-I116)/ABS(I116)),"",(H116-I116)/ABS(I116))</f>
        <v/>
      </c>
      <c r="L116" s="61">
        <v>-64305488</v>
      </c>
      <c r="M116" s="85"/>
      <c r="N116" s="71"/>
    </row>
    <row r="117" spans="1:14" ht="3" customHeight="1" x14ac:dyDescent="0.15">
      <c r="A117" s="76"/>
      <c r="B117" s="81"/>
      <c r="C117" s="81"/>
      <c r="D117" s="81"/>
      <c r="E117" s="80"/>
      <c r="G117" s="76"/>
      <c r="H117" s="81"/>
      <c r="I117" s="81"/>
      <c r="J117" s="81"/>
      <c r="K117" s="65"/>
      <c r="L117" s="81"/>
      <c r="M117" s="82"/>
      <c r="N117" s="75"/>
    </row>
    <row r="118" spans="1:14" ht="8.1" customHeight="1" x14ac:dyDescent="0.15">
      <c r="A118" s="76"/>
      <c r="B118" s="81"/>
      <c r="C118" s="81"/>
      <c r="D118" s="81"/>
      <c r="E118" s="80"/>
      <c r="G118" s="76"/>
      <c r="H118" s="81"/>
      <c r="I118" s="81"/>
      <c r="J118" s="81"/>
      <c r="K118" s="65"/>
      <c r="L118" s="81"/>
      <c r="M118" s="82"/>
      <c r="N118" s="75"/>
    </row>
    <row r="119" spans="1:14" ht="3" customHeight="1" x14ac:dyDescent="0.15">
      <c r="A119" s="62"/>
      <c r="B119" s="77"/>
      <c r="C119" s="77"/>
      <c r="D119" s="77"/>
      <c r="E119" s="78"/>
      <c r="G119" s="62"/>
      <c r="H119" s="77"/>
      <c r="I119" s="77"/>
      <c r="J119" s="77"/>
      <c r="K119" s="64"/>
      <c r="L119" s="77"/>
      <c r="M119" s="79"/>
      <c r="N119" s="75"/>
    </row>
    <row r="120" spans="1:14" s="11" customFormat="1" ht="9" x14ac:dyDescent="0.15">
      <c r="A120" s="69" t="s">
        <v>81</v>
      </c>
      <c r="B120" s="61" t="s">
        <v>100</v>
      </c>
      <c r="C120" s="61" t="s">
        <v>100</v>
      </c>
      <c r="D120" s="61" t="s">
        <v>100</v>
      </c>
      <c r="E120" s="84" t="s">
        <v>100</v>
      </c>
      <c r="G120" s="69" t="s">
        <v>81</v>
      </c>
      <c r="H120" s="61" t="s">
        <v>100</v>
      </c>
      <c r="I120" s="61"/>
      <c r="J120" s="61"/>
      <c r="K120" s="66" t="str">
        <f>IF(ISERROR((H120-I120)/ABS(I120)),"",(H120-I120)/ABS(I120))</f>
        <v/>
      </c>
      <c r="L120" s="61">
        <v>275054512</v>
      </c>
      <c r="M120" s="85"/>
      <c r="N120" s="71"/>
    </row>
    <row r="121" spans="1:14" ht="3" customHeight="1" x14ac:dyDescent="0.15">
      <c r="A121" s="76"/>
      <c r="B121" s="81"/>
      <c r="C121" s="81"/>
      <c r="D121" s="81"/>
      <c r="E121" s="80"/>
      <c r="G121" s="76"/>
      <c r="H121" s="81"/>
      <c r="I121" s="81"/>
      <c r="J121" s="81"/>
      <c r="K121" s="65"/>
      <c r="L121" s="81"/>
      <c r="M121" s="82"/>
      <c r="N121" s="75"/>
    </row>
    <row r="122" spans="1:14" ht="8.1" customHeight="1" x14ac:dyDescent="0.15">
      <c r="A122" s="74"/>
      <c r="B122" s="81"/>
      <c r="C122" s="81"/>
      <c r="D122" s="81"/>
      <c r="E122" s="80"/>
      <c r="G122" s="73"/>
      <c r="H122" s="81"/>
      <c r="I122" s="81"/>
      <c r="J122" s="81"/>
      <c r="K122" s="65"/>
      <c r="L122" s="81"/>
      <c r="M122" s="82"/>
      <c r="N122" s="75"/>
    </row>
    <row r="123" spans="1:14" ht="3" customHeight="1" x14ac:dyDescent="0.15">
      <c r="A123" s="62"/>
      <c r="B123" s="77"/>
      <c r="C123" s="77"/>
      <c r="D123" s="77"/>
      <c r="E123" s="78"/>
      <c r="G123" s="62"/>
      <c r="H123" s="77"/>
      <c r="I123" s="77"/>
      <c r="J123" s="77"/>
      <c r="K123" s="67"/>
      <c r="L123" s="77"/>
      <c r="M123" s="79"/>
      <c r="N123" s="75"/>
    </row>
    <row r="124" spans="1:14" s="11" customFormat="1" ht="9" x14ac:dyDescent="0.15">
      <c r="A124" s="69" t="s">
        <v>9</v>
      </c>
      <c r="B124" s="61">
        <v>318242209.17000002</v>
      </c>
      <c r="C124" s="61">
        <v>48212384.25</v>
      </c>
      <c r="D124" s="61">
        <v>11326557.51</v>
      </c>
      <c r="E124" s="84">
        <v>281356382.43000001</v>
      </c>
      <c r="G124" s="69" t="s">
        <v>9</v>
      </c>
      <c r="H124" s="61">
        <v>297577963.27999997</v>
      </c>
      <c r="I124" s="61">
        <v>271488504.32999998</v>
      </c>
      <c r="J124" s="61">
        <v>26089458.949999999</v>
      </c>
      <c r="K124" s="66">
        <f>IF(ISERROR((H124-I124)/ABS(I124)),"",(H124-I124)/ABS(I124))</f>
        <v>9.6097840364863851E-2</v>
      </c>
      <c r="L124" s="61">
        <v>2547062112</v>
      </c>
      <c r="M124" s="85">
        <f t="shared" ref="M124" si="23">H124/L124</f>
        <v>0.1168318439813532</v>
      </c>
      <c r="N124" s="71"/>
    </row>
    <row r="125" spans="1:14" ht="3" customHeight="1" x14ac:dyDescent="0.15">
      <c r="A125" s="73"/>
      <c r="B125" s="81"/>
      <c r="C125" s="81"/>
      <c r="D125" s="81"/>
      <c r="E125" s="80"/>
      <c r="G125" s="73"/>
      <c r="H125" s="81"/>
      <c r="I125" s="81"/>
      <c r="J125" s="81"/>
      <c r="K125" s="68"/>
      <c r="L125" s="81"/>
      <c r="M125" s="89"/>
      <c r="N125" s="75"/>
    </row>
    <row r="126" spans="1:14" ht="6" customHeight="1" x14ac:dyDescent="0.15">
      <c r="A126" s="75"/>
      <c r="B126" s="90"/>
      <c r="C126" s="90"/>
      <c r="D126" s="90"/>
      <c r="E126" s="90"/>
      <c r="G126" s="75"/>
      <c r="H126" s="90"/>
      <c r="I126" s="90"/>
      <c r="J126" s="90"/>
      <c r="K126" s="75"/>
      <c r="L126" s="90"/>
      <c r="M126" s="75"/>
      <c r="N126" s="75"/>
    </row>
    <row r="127" spans="1:14" ht="9" customHeight="1" x14ac:dyDescent="0.15">
      <c r="A127" s="57" t="s">
        <v>82</v>
      </c>
      <c r="B127" s="58" t="s">
        <v>100</v>
      </c>
      <c r="C127" s="33"/>
      <c r="D127" s="90"/>
      <c r="E127" s="91"/>
      <c r="G127" s="57" t="s">
        <v>82</v>
      </c>
      <c r="H127" s="58">
        <v>680236.49</v>
      </c>
      <c r="I127" s="33"/>
      <c r="J127" s="90"/>
      <c r="K127" s="75"/>
      <c r="L127" s="90"/>
      <c r="M127" s="75"/>
      <c r="N127" s="75"/>
    </row>
    <row r="128" spans="1:14" ht="9.75" customHeight="1" x14ac:dyDescent="0.15">
      <c r="A128" s="100" t="s">
        <v>105</v>
      </c>
      <c r="B128" s="100"/>
      <c r="C128" s="100"/>
      <c r="D128" s="100"/>
      <c r="E128" s="100"/>
      <c r="F128" s="6"/>
      <c r="G128" s="100"/>
      <c r="H128" s="100"/>
      <c r="I128" s="100"/>
      <c r="J128" s="100"/>
      <c r="K128" s="100"/>
      <c r="L128" s="100"/>
      <c r="M128" s="100"/>
    </row>
    <row r="129" spans="1:13" ht="8.1" customHeight="1" x14ac:dyDescent="0.15">
      <c r="A129" s="45"/>
      <c r="B129" s="45"/>
      <c r="C129" s="45"/>
      <c r="D129" s="45"/>
      <c r="E129" s="45"/>
      <c r="F129" s="6"/>
      <c r="G129" s="45"/>
      <c r="H129" s="45"/>
      <c r="I129" s="45"/>
      <c r="J129" s="45"/>
      <c r="K129" s="45"/>
      <c r="L129" s="45"/>
      <c r="M129" s="45"/>
    </row>
    <row r="130" spans="1:13" ht="8.25" customHeight="1" x14ac:dyDescent="0.15">
      <c r="A130" s="92" t="s">
        <v>39</v>
      </c>
      <c r="B130" s="42"/>
      <c r="C130" s="93" t="s">
        <v>40</v>
      </c>
      <c r="D130" s="44"/>
      <c r="E130" s="42"/>
      <c r="G130" s="100"/>
      <c r="H130" s="100"/>
      <c r="I130" s="100"/>
      <c r="J130" s="100"/>
      <c r="K130" s="100"/>
      <c r="L130" s="100"/>
      <c r="M130" s="100"/>
    </row>
    <row r="131" spans="1:13" ht="9" customHeight="1" x14ac:dyDescent="0.15">
      <c r="A131" s="92" t="s">
        <v>15</v>
      </c>
      <c r="C131" s="94" t="s">
        <v>92</v>
      </c>
      <c r="D131" s="13"/>
      <c r="E131" s="13"/>
      <c r="G131" s="100" t="str">
        <f>+A128</f>
        <v>Vitoria-Gasteizen, 2022ko MARTXOAREN 10ean / Vitoria-Gasteiz,  10 de MARZO DE 2022</v>
      </c>
      <c r="H131" s="100"/>
      <c r="I131" s="100"/>
      <c r="J131" s="100"/>
      <c r="K131" s="100"/>
      <c r="L131" s="100"/>
      <c r="M131" s="100"/>
    </row>
    <row r="132" spans="1:13" ht="9" customHeight="1" x14ac:dyDescent="0.15">
      <c r="A132" s="92"/>
      <c r="C132" s="94"/>
      <c r="D132" s="13"/>
      <c r="E132" s="13"/>
      <c r="G132" s="92"/>
      <c r="H132" s="13"/>
      <c r="I132" s="13"/>
      <c r="J132" s="94"/>
      <c r="L132" s="13"/>
    </row>
    <row r="133" spans="1:13" ht="9" customHeight="1" x14ac:dyDescent="0.15">
      <c r="A133" s="92"/>
      <c r="C133" s="94"/>
      <c r="D133" s="13"/>
      <c r="E133" s="13"/>
      <c r="G133" s="92"/>
      <c r="H133" s="13"/>
      <c r="I133" s="13"/>
      <c r="J133" s="94"/>
      <c r="L133" s="13"/>
    </row>
    <row r="134" spans="1:13" ht="11.25" customHeight="1" x14ac:dyDescent="0.15">
      <c r="B134" s="13"/>
      <c r="C134" s="43"/>
      <c r="D134" s="13"/>
      <c r="E134" s="13"/>
      <c r="H134" s="13"/>
      <c r="I134" s="13"/>
      <c r="J134" s="13"/>
      <c r="L134" s="13"/>
    </row>
    <row r="135" spans="1:13" ht="12.75" x14ac:dyDescent="0.2">
      <c r="A135"/>
      <c r="B135" s="14"/>
      <c r="C135" s="14"/>
      <c r="D135" s="90"/>
      <c r="E135" s="14"/>
      <c r="H135" s="13"/>
      <c r="I135" s="13"/>
      <c r="J135" s="13"/>
      <c r="L135" s="13"/>
    </row>
    <row r="136" spans="1:13" ht="12.75" x14ac:dyDescent="0.2">
      <c r="A136"/>
      <c r="B136"/>
      <c r="C136"/>
      <c r="D136"/>
      <c r="E136"/>
      <c r="G136" s="6"/>
      <c r="H136" s="6"/>
      <c r="I136" s="6"/>
      <c r="J136" s="6"/>
      <c r="K136" s="6"/>
      <c r="L136" s="6"/>
      <c r="M136" s="6"/>
    </row>
    <row r="137" spans="1:13" ht="12.75" x14ac:dyDescent="0.2">
      <c r="A137"/>
      <c r="B137"/>
      <c r="C137"/>
      <c r="D137"/>
      <c r="E137"/>
      <c r="G137" s="6"/>
      <c r="H137" s="6"/>
      <c r="I137" s="6"/>
      <c r="K137" s="6"/>
      <c r="L137" s="6"/>
      <c r="M137" s="6"/>
    </row>
    <row r="138" spans="1:13" ht="12.75" x14ac:dyDescent="0.2">
      <c r="A138"/>
      <c r="B138"/>
      <c r="C138"/>
      <c r="D138"/>
      <c r="E138"/>
    </row>
    <row r="139" spans="1:13" ht="12.75" x14ac:dyDescent="0.2">
      <c r="A139"/>
      <c r="B139"/>
      <c r="C139"/>
      <c r="D139"/>
      <c r="E139"/>
    </row>
    <row r="163" spans="13:13" ht="9" x14ac:dyDescent="0.15">
      <c r="M163" s="95"/>
    </row>
  </sheetData>
  <mergeCells count="4">
    <mergeCell ref="A128:E128"/>
    <mergeCell ref="G128:M128"/>
    <mergeCell ref="G130:M130"/>
    <mergeCell ref="G131:M131"/>
  </mergeCells>
  <printOptions horizontalCentered="1" gridLinesSet="0"/>
  <pageMargins left="0" right="0" top="0" bottom="0" header="0" footer="3.937007874015748E-2"/>
  <pageSetup paperSize="9" scale="82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4</xdr:col>
                <xdr:colOff>66675</xdr:colOff>
                <xdr:row>125</xdr:row>
                <xdr:rowOff>57150</xdr:rowOff>
              </from>
              <to>
                <xdr:col>4</xdr:col>
                <xdr:colOff>466725</xdr:colOff>
                <xdr:row>133</xdr:row>
                <xdr:rowOff>66675</xdr:rowOff>
              </to>
            </anchor>
          </objectPr>
        </oleObject>
      </mc:Choice>
      <mc:Fallback>
        <oleObject progId="Word.Picture.8" shapeId="2049" r:id="rId4"/>
      </mc:Fallback>
    </mc:AlternateContent>
    <mc:AlternateContent xmlns:mc="http://schemas.openxmlformats.org/markup-compatibility/2006">
      <mc:Choice Requires="x14">
        <oleObject progId="Word.Picture.8" shapeId="2050" r:id="rId6">
          <objectPr defaultSize="0" autoPict="0" r:id="rId5">
            <anchor moveWithCells="1" sizeWithCells="1">
              <from>
                <xdr:col>11</xdr:col>
                <xdr:colOff>685800</xdr:colOff>
                <xdr:row>126</xdr:row>
                <xdr:rowOff>9525</xdr:rowOff>
              </from>
              <to>
                <xdr:col>12</xdr:col>
                <xdr:colOff>371475</xdr:colOff>
                <xdr:row>133</xdr:row>
                <xdr:rowOff>95250</xdr:rowOff>
              </to>
            </anchor>
          </objectPr>
        </oleObject>
      </mc:Choice>
      <mc:Fallback>
        <oleObject progId="Word.Picture.8" shapeId="2050" r:id="rId6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BBC23-3CA1-4C4A-B458-7BC010E3AB46}">
  <dimension ref="A1:N163"/>
  <sheetViews>
    <sheetView showGridLines="0" workbookViewId="0"/>
  </sheetViews>
  <sheetFormatPr baseColWidth="10" defaultRowHeight="8.25" x14ac:dyDescent="0.15"/>
  <cols>
    <col min="1" max="1" width="54.85546875" style="1" customWidth="1"/>
    <col min="2" max="2" width="11.7109375" style="1" customWidth="1"/>
    <col min="3" max="3" width="10.7109375" style="1" customWidth="1"/>
    <col min="4" max="4" width="10.42578125" style="1" customWidth="1"/>
    <col min="5" max="5" width="11.140625" style="1" customWidth="1"/>
    <col min="6" max="6" width="11.42578125" style="1"/>
    <col min="7" max="7" width="54.42578125" style="1" customWidth="1"/>
    <col min="8" max="8" width="14.5703125" style="1" customWidth="1"/>
    <col min="9" max="9" width="14.140625" style="1" customWidth="1"/>
    <col min="10" max="10" width="10.28515625" style="1" customWidth="1"/>
    <col min="11" max="11" width="8.140625" style="1" customWidth="1"/>
    <col min="12" max="12" width="11.140625" style="1" customWidth="1"/>
    <col min="13" max="13" width="9.5703125" style="1" customWidth="1"/>
    <col min="14" max="16384" width="11.42578125" style="1"/>
  </cols>
  <sheetData>
    <row r="1" spans="1:14" ht="9.9499999999999993" customHeight="1" x14ac:dyDescent="0.15"/>
    <row r="2" spans="1:14" ht="8.1" customHeight="1" x14ac:dyDescent="0.15"/>
    <row r="3" spans="1:14" ht="8.1" customHeight="1" x14ac:dyDescent="0.15"/>
    <row r="4" spans="1:14" ht="8.1" customHeight="1" x14ac:dyDescent="0.15"/>
    <row r="5" spans="1:14" ht="8.1" customHeight="1" x14ac:dyDescent="0.15"/>
    <row r="6" spans="1:14" ht="8.1" customHeight="1" x14ac:dyDescent="0.15"/>
    <row r="7" spans="1:14" x14ac:dyDescent="0.15">
      <c r="E7" s="15" t="s">
        <v>91</v>
      </c>
      <c r="M7" s="15" t="str">
        <f>+E7</f>
        <v>GP-10-01-IMP/VER:09</v>
      </c>
    </row>
    <row r="8" spans="1:14" ht="5.0999999999999996" customHeight="1" x14ac:dyDescent="0.15">
      <c r="A8" s="3"/>
      <c r="B8" s="3"/>
      <c r="C8" s="3"/>
      <c r="D8" s="3"/>
      <c r="E8" s="8"/>
      <c r="G8" s="34"/>
      <c r="H8" s="34"/>
      <c r="I8" s="34"/>
      <c r="J8" s="34"/>
      <c r="K8" s="34"/>
      <c r="L8" s="34"/>
      <c r="M8" s="35"/>
    </row>
    <row r="9" spans="1:14" s="11" customFormat="1" ht="10.5" x14ac:dyDescent="0.15">
      <c r="A9" s="55" t="s">
        <v>106</v>
      </c>
      <c r="B9" s="69" t="s">
        <v>26</v>
      </c>
      <c r="C9" s="69" t="s">
        <v>16</v>
      </c>
      <c r="D9" s="69" t="s">
        <v>28</v>
      </c>
      <c r="E9" s="70" t="s">
        <v>17</v>
      </c>
      <c r="G9" s="55" t="s">
        <v>107</v>
      </c>
      <c r="H9" s="69" t="s">
        <v>19</v>
      </c>
      <c r="I9" s="69" t="s">
        <v>29</v>
      </c>
      <c r="J9" s="69" t="s">
        <v>20</v>
      </c>
      <c r="K9" s="69" t="s">
        <v>21</v>
      </c>
      <c r="L9" s="69" t="s">
        <v>33</v>
      </c>
      <c r="M9" s="70" t="s">
        <v>24</v>
      </c>
      <c r="N9" s="71"/>
    </row>
    <row r="10" spans="1:14" s="11" customFormat="1" ht="10.5" x14ac:dyDescent="0.15">
      <c r="A10" s="55"/>
      <c r="B10" s="69" t="s">
        <v>27</v>
      </c>
      <c r="C10" s="69"/>
      <c r="D10" s="69" t="s">
        <v>26</v>
      </c>
      <c r="E10" s="70"/>
      <c r="G10" s="55"/>
      <c r="H10" s="69" t="s">
        <v>31</v>
      </c>
      <c r="I10" s="69" t="s">
        <v>35</v>
      </c>
      <c r="J10" s="69"/>
      <c r="K10" s="69"/>
      <c r="L10" s="69" t="s">
        <v>34</v>
      </c>
      <c r="M10" s="70"/>
      <c r="N10" s="71"/>
    </row>
    <row r="11" spans="1:14" s="11" customFormat="1" ht="10.5" x14ac:dyDescent="0.15">
      <c r="A11" s="55" t="s">
        <v>108</v>
      </c>
      <c r="B11" s="69" t="s">
        <v>25</v>
      </c>
      <c r="C11" s="69" t="s">
        <v>13</v>
      </c>
      <c r="D11" s="69" t="s">
        <v>14</v>
      </c>
      <c r="E11" s="70" t="s">
        <v>18</v>
      </c>
      <c r="G11" s="55" t="s">
        <v>109</v>
      </c>
      <c r="H11" s="69" t="s">
        <v>32</v>
      </c>
      <c r="I11" s="69" t="s">
        <v>30</v>
      </c>
      <c r="J11" s="69" t="s">
        <v>12</v>
      </c>
      <c r="K11" s="69" t="s">
        <v>22</v>
      </c>
      <c r="L11" s="69" t="s">
        <v>23</v>
      </c>
      <c r="M11" s="70" t="s">
        <v>36</v>
      </c>
      <c r="N11" s="71"/>
    </row>
    <row r="12" spans="1:14" ht="5.0999999999999996" customHeight="1" x14ac:dyDescent="0.15">
      <c r="A12" s="7"/>
      <c r="B12" s="5"/>
      <c r="C12" s="5"/>
      <c r="D12" s="5"/>
      <c r="E12" s="9"/>
      <c r="G12" s="72"/>
      <c r="H12" s="73"/>
      <c r="I12" s="73"/>
      <c r="J12" s="73"/>
      <c r="K12" s="73"/>
      <c r="L12" s="73"/>
      <c r="M12" s="74"/>
      <c r="N12" s="75"/>
    </row>
    <row r="13" spans="1:14" ht="5.0999999999999996" customHeight="1" x14ac:dyDescent="0.15">
      <c r="A13" s="4"/>
      <c r="B13" s="4"/>
      <c r="C13" s="4"/>
      <c r="D13" s="4"/>
      <c r="E13" s="10"/>
      <c r="G13" s="4"/>
      <c r="H13" s="62"/>
      <c r="I13" s="62"/>
      <c r="J13" s="62"/>
      <c r="K13" s="64"/>
      <c r="L13" s="62"/>
      <c r="M13" s="76"/>
      <c r="N13" s="75"/>
    </row>
    <row r="14" spans="1:14" ht="9" customHeight="1" x14ac:dyDescent="0.15">
      <c r="A14" s="62" t="s">
        <v>0</v>
      </c>
      <c r="B14" s="4"/>
      <c r="C14" s="4"/>
      <c r="D14" s="4"/>
      <c r="E14" s="10"/>
      <c r="G14" s="62" t="s">
        <v>0</v>
      </c>
      <c r="H14" s="62"/>
      <c r="I14" s="62"/>
      <c r="J14" s="62"/>
      <c r="K14" s="64"/>
      <c r="L14" s="62"/>
      <c r="M14" s="76"/>
      <c r="N14" s="75"/>
    </row>
    <row r="15" spans="1:14" ht="9" x14ac:dyDescent="0.15">
      <c r="A15" s="62" t="s">
        <v>83</v>
      </c>
      <c r="B15" s="77">
        <v>54184066.049999997</v>
      </c>
      <c r="C15" s="77">
        <v>3239860.89</v>
      </c>
      <c r="D15" s="77">
        <v>3020283.83</v>
      </c>
      <c r="E15" s="78">
        <v>53964488.990000002</v>
      </c>
      <c r="G15" s="62" t="s">
        <v>83</v>
      </c>
      <c r="H15" s="77">
        <v>197636403.99000001</v>
      </c>
      <c r="I15" s="77">
        <v>182659037.47999999</v>
      </c>
      <c r="J15" s="77">
        <v>14977366.51</v>
      </c>
      <c r="K15" s="64">
        <f>IF(ISERROR((H15-I15)/ABS(I15)),"",(H15-I15)/ABS(I15))</f>
        <v>8.1996306980649386E-2</v>
      </c>
      <c r="L15" s="77">
        <v>920000000</v>
      </c>
      <c r="M15" s="79">
        <f t="shared" ref="M15:M21" si="0">H15/L15</f>
        <v>0.21482217825000002</v>
      </c>
      <c r="N15" s="75"/>
    </row>
    <row r="16" spans="1:14" ht="9" x14ac:dyDescent="0.15">
      <c r="A16" s="62" t="s">
        <v>46</v>
      </c>
      <c r="B16" s="77">
        <v>1231455.6399999999</v>
      </c>
      <c r="C16" s="77" t="s">
        <v>100</v>
      </c>
      <c r="D16" s="77">
        <v>82090.55</v>
      </c>
      <c r="E16" s="78">
        <v>1313546.19</v>
      </c>
      <c r="G16" s="62" t="s">
        <v>46</v>
      </c>
      <c r="H16" s="77">
        <v>4792790.3499999996</v>
      </c>
      <c r="I16" s="77">
        <v>6392451.0899999999</v>
      </c>
      <c r="J16" s="77">
        <v>-1599660.74</v>
      </c>
      <c r="K16" s="64">
        <f t="shared" ref="K16:K24" si="1">IF(ISERROR((H16-I16)/ABS(I16)),"",(H16-I16)/ABS(I16))</f>
        <v>-0.25024215554850654</v>
      </c>
      <c r="L16" s="77">
        <v>17100000</v>
      </c>
      <c r="M16" s="79">
        <f t="shared" si="0"/>
        <v>0.28028013742690056</v>
      </c>
      <c r="N16" s="75"/>
    </row>
    <row r="17" spans="1:14" ht="9" x14ac:dyDescent="0.15">
      <c r="A17" s="62" t="s">
        <v>47</v>
      </c>
      <c r="B17" s="77">
        <v>126198.91</v>
      </c>
      <c r="C17" s="77">
        <v>598.5</v>
      </c>
      <c r="D17" s="77">
        <v>38211.67</v>
      </c>
      <c r="E17" s="78">
        <v>163812.07999999999</v>
      </c>
      <c r="G17" s="62" t="s">
        <v>47</v>
      </c>
      <c r="H17" s="77">
        <v>2329532.2400000002</v>
      </c>
      <c r="I17" s="77">
        <v>1983470.29</v>
      </c>
      <c r="J17" s="77">
        <v>346061.95</v>
      </c>
      <c r="K17" s="64">
        <f t="shared" si="1"/>
        <v>0.1744729687884562</v>
      </c>
      <c r="L17" s="77">
        <v>9000000</v>
      </c>
      <c r="M17" s="79">
        <f t="shared" si="0"/>
        <v>0.2588369155555556</v>
      </c>
      <c r="N17" s="75"/>
    </row>
    <row r="18" spans="1:14" ht="9" x14ac:dyDescent="0.15">
      <c r="A18" s="62" t="s">
        <v>62</v>
      </c>
      <c r="B18" s="77">
        <v>556206.26</v>
      </c>
      <c r="C18" s="77" t="s">
        <v>100</v>
      </c>
      <c r="D18" s="77">
        <v>117863.43</v>
      </c>
      <c r="E18" s="78">
        <v>674069.69</v>
      </c>
      <c r="G18" s="62" t="s">
        <v>62</v>
      </c>
      <c r="H18" s="77">
        <v>1417872.78</v>
      </c>
      <c r="I18" s="77">
        <v>792725.89</v>
      </c>
      <c r="J18" s="77">
        <v>625146.89</v>
      </c>
      <c r="K18" s="64">
        <f t="shared" si="1"/>
        <v>0.78860410374637824</v>
      </c>
      <c r="L18" s="77">
        <v>5300000</v>
      </c>
      <c r="M18" s="79">
        <f t="shared" si="0"/>
        <v>0.26752316603773585</v>
      </c>
      <c r="N18" s="75"/>
    </row>
    <row r="19" spans="1:14" ht="9" x14ac:dyDescent="0.15">
      <c r="A19" s="62" t="s">
        <v>63</v>
      </c>
      <c r="B19" s="77" t="s">
        <v>100</v>
      </c>
      <c r="C19" s="77" t="s">
        <v>100</v>
      </c>
      <c r="D19" s="77" t="s">
        <v>100</v>
      </c>
      <c r="E19" s="78" t="s">
        <v>100</v>
      </c>
      <c r="G19" s="62" t="s">
        <v>63</v>
      </c>
      <c r="H19" s="77">
        <v>199746.85</v>
      </c>
      <c r="I19" s="77">
        <v>558738.25</v>
      </c>
      <c r="J19" s="77">
        <v>-358991.4</v>
      </c>
      <c r="K19" s="64">
        <f t="shared" si="1"/>
        <v>-0.64250371260603689</v>
      </c>
      <c r="L19" s="77">
        <v>1100000</v>
      </c>
      <c r="M19" s="79">
        <f t="shared" si="0"/>
        <v>0.18158804545454546</v>
      </c>
      <c r="N19" s="75"/>
    </row>
    <row r="20" spans="1:14" ht="9" x14ac:dyDescent="0.15">
      <c r="A20" s="62" t="s">
        <v>48</v>
      </c>
      <c r="B20" s="77">
        <v>71154.22</v>
      </c>
      <c r="C20" s="77">
        <v>2918.93</v>
      </c>
      <c r="D20" s="77">
        <v>40973.4</v>
      </c>
      <c r="E20" s="78">
        <v>109208.69</v>
      </c>
      <c r="G20" s="62" t="s">
        <v>48</v>
      </c>
      <c r="H20" s="77">
        <v>8219125.0700000003</v>
      </c>
      <c r="I20" s="77">
        <v>998045.8</v>
      </c>
      <c r="J20" s="77">
        <v>7221079.2699999996</v>
      </c>
      <c r="K20" s="64">
        <f t="shared" si="1"/>
        <v>7.2352183336676532</v>
      </c>
      <c r="L20" s="77">
        <v>27000000</v>
      </c>
      <c r="M20" s="79">
        <f t="shared" si="0"/>
        <v>0.30441203962962965</v>
      </c>
      <c r="N20" s="75"/>
    </row>
    <row r="21" spans="1:14" ht="9" x14ac:dyDescent="0.15">
      <c r="A21" s="62" t="s">
        <v>64</v>
      </c>
      <c r="B21" s="77">
        <v>295805.88</v>
      </c>
      <c r="C21" s="77">
        <v>536427.35</v>
      </c>
      <c r="D21" s="77">
        <v>321704.08</v>
      </c>
      <c r="E21" s="78">
        <v>81082.61</v>
      </c>
      <c r="G21" s="62" t="s">
        <v>64</v>
      </c>
      <c r="H21" s="77">
        <v>-18258.23</v>
      </c>
      <c r="I21" s="77">
        <v>1402792.58</v>
      </c>
      <c r="J21" s="77">
        <v>-1421050.81</v>
      </c>
      <c r="K21" s="64">
        <f t="shared" si="1"/>
        <v>-1.0130156305788272</v>
      </c>
      <c r="L21" s="77">
        <v>-6500000</v>
      </c>
      <c r="M21" s="79">
        <f t="shared" si="0"/>
        <v>2.8089584615384614E-3</v>
      </c>
      <c r="N21" s="75"/>
    </row>
    <row r="22" spans="1:14" ht="5.0999999999999996" customHeight="1" x14ac:dyDescent="0.15">
      <c r="A22" s="76"/>
      <c r="B22" s="80"/>
      <c r="C22" s="81"/>
      <c r="D22" s="81"/>
      <c r="E22" s="80"/>
      <c r="G22" s="76"/>
      <c r="H22" s="81"/>
      <c r="I22" s="81"/>
      <c r="J22" s="81"/>
      <c r="K22" s="65" t="str">
        <f t="shared" si="1"/>
        <v/>
      </c>
      <c r="L22" s="81"/>
      <c r="M22" s="82"/>
      <c r="N22" s="75"/>
    </row>
    <row r="23" spans="1:14" ht="3" customHeight="1" x14ac:dyDescent="0.15">
      <c r="A23" s="62"/>
      <c r="B23" s="77"/>
      <c r="C23" s="77"/>
      <c r="D23" s="77"/>
      <c r="E23" s="78"/>
      <c r="G23" s="62"/>
      <c r="H23" s="77"/>
      <c r="I23" s="77"/>
      <c r="J23" s="77"/>
      <c r="K23" s="64" t="str">
        <f t="shared" si="1"/>
        <v/>
      </c>
      <c r="L23" s="77"/>
      <c r="M23" s="79"/>
      <c r="N23" s="75"/>
    </row>
    <row r="24" spans="1:14" s="11" customFormat="1" ht="9" x14ac:dyDescent="0.15">
      <c r="A24" s="83" t="s">
        <v>2</v>
      </c>
      <c r="B24" s="61">
        <v>56464886.960000001</v>
      </c>
      <c r="C24" s="61">
        <v>3779805.67</v>
      </c>
      <c r="D24" s="61">
        <v>3621126.96</v>
      </c>
      <c r="E24" s="84">
        <v>56306208.25</v>
      </c>
      <c r="G24" s="83" t="s">
        <v>2</v>
      </c>
      <c r="H24" s="61">
        <v>214577213.05000001</v>
      </c>
      <c r="I24" s="61">
        <v>194787261.38</v>
      </c>
      <c r="J24" s="61">
        <v>19789951.670000002</v>
      </c>
      <c r="K24" s="66">
        <f t="shared" si="1"/>
        <v>0.10159777148564589</v>
      </c>
      <c r="L24" s="61">
        <v>973000000</v>
      </c>
      <c r="M24" s="85">
        <f t="shared" ref="M24" si="2">H24/L24</f>
        <v>0.22053156531346352</v>
      </c>
      <c r="N24" s="71"/>
    </row>
    <row r="25" spans="1:14" ht="3" customHeight="1" x14ac:dyDescent="0.15">
      <c r="A25" s="76"/>
      <c r="B25" s="81"/>
      <c r="C25" s="81"/>
      <c r="D25" s="81"/>
      <c r="E25" s="80"/>
      <c r="G25" s="76"/>
      <c r="H25" s="81"/>
      <c r="I25" s="81"/>
      <c r="J25" s="81"/>
      <c r="K25" s="65"/>
      <c r="L25" s="81"/>
      <c r="M25" s="82"/>
      <c r="N25" s="75"/>
    </row>
    <row r="26" spans="1:14" ht="5.0999999999999996" customHeight="1" x14ac:dyDescent="0.15">
      <c r="A26" s="62"/>
      <c r="B26" s="77"/>
      <c r="C26" s="77"/>
      <c r="D26" s="77"/>
      <c r="E26" s="78"/>
      <c r="G26" s="62"/>
      <c r="H26" s="77"/>
      <c r="I26" s="77"/>
      <c r="J26" s="77"/>
      <c r="K26" s="64"/>
      <c r="L26" s="77"/>
      <c r="M26" s="79"/>
      <c r="N26" s="75"/>
    </row>
    <row r="27" spans="1:14" ht="9" customHeight="1" x14ac:dyDescent="0.15">
      <c r="A27" s="62" t="s">
        <v>3</v>
      </c>
      <c r="B27" s="77"/>
      <c r="C27" s="77"/>
      <c r="D27" s="77"/>
      <c r="E27" s="78"/>
      <c r="G27" s="62" t="s">
        <v>3</v>
      </c>
      <c r="H27" s="77"/>
      <c r="I27" s="77"/>
      <c r="J27" s="77"/>
      <c r="K27" s="64"/>
      <c r="L27" s="77"/>
      <c r="M27" s="79"/>
      <c r="N27" s="75"/>
    </row>
    <row r="28" spans="1:14" ht="9" x14ac:dyDescent="0.15">
      <c r="A28" s="62" t="s">
        <v>46</v>
      </c>
      <c r="B28" s="77">
        <v>1231455.6399999999</v>
      </c>
      <c r="C28" s="77" t="s">
        <v>100</v>
      </c>
      <c r="D28" s="77">
        <v>82090.5</v>
      </c>
      <c r="E28" s="78">
        <v>1313546.1399999999</v>
      </c>
      <c r="G28" s="62" t="s">
        <v>46</v>
      </c>
      <c r="H28" s="77">
        <v>4792790.25</v>
      </c>
      <c r="I28" s="77">
        <v>6392451.04</v>
      </c>
      <c r="J28" s="77">
        <v>-1599660.79</v>
      </c>
      <c r="K28" s="64">
        <f t="shared" ref="K28:K31" si="3">IF(ISERROR((H28-I28)/ABS(I28)),"",(H28-I28)/ABS(I28))</f>
        <v>-0.250242165327558</v>
      </c>
      <c r="L28" s="77">
        <v>17100000</v>
      </c>
      <c r="M28" s="79">
        <f t="shared" ref="M28:M31" si="4">H28/L28</f>
        <v>0.28028013157894738</v>
      </c>
      <c r="N28" s="75"/>
    </row>
    <row r="29" spans="1:14" ht="9" x14ac:dyDescent="0.15">
      <c r="A29" s="62" t="s">
        <v>47</v>
      </c>
      <c r="B29" s="77">
        <v>126198.91</v>
      </c>
      <c r="C29" s="77">
        <v>598.5</v>
      </c>
      <c r="D29" s="77">
        <v>38211.629999999997</v>
      </c>
      <c r="E29" s="78">
        <v>163812.04</v>
      </c>
      <c r="G29" s="62" t="s">
        <v>47</v>
      </c>
      <c r="H29" s="77">
        <v>2329532.17</v>
      </c>
      <c r="I29" s="77">
        <v>1983470.16</v>
      </c>
      <c r="J29" s="77">
        <v>346062.01</v>
      </c>
      <c r="K29" s="64">
        <f t="shared" si="3"/>
        <v>0.17447301047372452</v>
      </c>
      <c r="L29" s="77">
        <v>9000000</v>
      </c>
      <c r="M29" s="79">
        <f t="shared" si="4"/>
        <v>0.25883690777777779</v>
      </c>
      <c r="N29" s="75"/>
    </row>
    <row r="30" spans="1:14" ht="9" x14ac:dyDescent="0.15">
      <c r="A30" s="62" t="s">
        <v>65</v>
      </c>
      <c r="B30" s="77">
        <v>556206.26</v>
      </c>
      <c r="C30" s="77" t="s">
        <v>100</v>
      </c>
      <c r="D30" s="77">
        <v>117863.42</v>
      </c>
      <c r="E30" s="78">
        <v>674069.68</v>
      </c>
      <c r="G30" s="62" t="s">
        <v>65</v>
      </c>
      <c r="H30" s="77">
        <v>1417872.77</v>
      </c>
      <c r="I30" s="77">
        <v>792725.89</v>
      </c>
      <c r="J30" s="77">
        <v>625146.88</v>
      </c>
      <c r="K30" s="64">
        <f t="shared" si="3"/>
        <v>0.78860409113167729</v>
      </c>
      <c r="L30" s="77">
        <v>5300000</v>
      </c>
      <c r="M30" s="79">
        <f t="shared" si="4"/>
        <v>0.2675231641509434</v>
      </c>
      <c r="N30" s="75"/>
    </row>
    <row r="31" spans="1:14" ht="9" x14ac:dyDescent="0.15">
      <c r="A31" s="62" t="s">
        <v>1</v>
      </c>
      <c r="B31" s="77">
        <v>1702934.97</v>
      </c>
      <c r="C31" s="77">
        <v>1460909.69</v>
      </c>
      <c r="D31" s="77">
        <v>106475.5</v>
      </c>
      <c r="E31" s="78">
        <v>348500.78</v>
      </c>
      <c r="G31" s="62" t="s">
        <v>1</v>
      </c>
      <c r="H31" s="77">
        <v>2333334.69</v>
      </c>
      <c r="I31" s="77">
        <v>-1016110.14</v>
      </c>
      <c r="J31" s="77">
        <v>3349444.83</v>
      </c>
      <c r="K31" s="64">
        <f t="shared" si="3"/>
        <v>3.2963403258627064</v>
      </c>
      <c r="L31" s="77">
        <v>138000000</v>
      </c>
      <c r="M31" s="79">
        <f t="shared" si="4"/>
        <v>1.6908222391304347E-2</v>
      </c>
      <c r="N31" s="75"/>
    </row>
    <row r="32" spans="1:14" ht="5.0999999999999996" customHeight="1" x14ac:dyDescent="0.15">
      <c r="A32" s="76"/>
      <c r="B32" s="81"/>
      <c r="C32" s="81"/>
      <c r="D32" s="81"/>
      <c r="E32" s="80"/>
      <c r="G32" s="76"/>
      <c r="H32" s="81"/>
      <c r="I32" s="81"/>
      <c r="J32" s="81"/>
      <c r="K32" s="65"/>
      <c r="L32" s="81"/>
      <c r="M32" s="82"/>
      <c r="N32" s="75"/>
    </row>
    <row r="33" spans="1:14" ht="3" customHeight="1" x14ac:dyDescent="0.15">
      <c r="A33" s="62"/>
      <c r="B33" s="77"/>
      <c r="C33" s="77"/>
      <c r="D33" s="77"/>
      <c r="E33" s="78"/>
      <c r="G33" s="62"/>
      <c r="H33" s="77"/>
      <c r="I33" s="77"/>
      <c r="J33" s="77"/>
      <c r="K33" s="64"/>
      <c r="L33" s="77"/>
      <c r="M33" s="79"/>
      <c r="N33" s="75"/>
    </row>
    <row r="34" spans="1:14" s="11" customFormat="1" ht="9" x14ac:dyDescent="0.15">
      <c r="A34" s="69" t="s">
        <v>11</v>
      </c>
      <c r="B34" s="61">
        <v>3616795.78</v>
      </c>
      <c r="C34" s="61">
        <v>1461508.19</v>
      </c>
      <c r="D34" s="61">
        <v>344641.05</v>
      </c>
      <c r="E34" s="84">
        <v>2499928.64</v>
      </c>
      <c r="G34" s="69" t="s">
        <v>11</v>
      </c>
      <c r="H34" s="61">
        <v>10873529.880000001</v>
      </c>
      <c r="I34" s="61">
        <v>8152536.9500000002</v>
      </c>
      <c r="J34" s="61">
        <v>2720992.93</v>
      </c>
      <c r="K34" s="66">
        <f>IF(ISERROR((H34-I34)/ABS(I34)),"",(H34-I34)/ABS(I34))</f>
        <v>0.33376026955633736</v>
      </c>
      <c r="L34" s="61">
        <v>169400000</v>
      </c>
      <c r="M34" s="85">
        <f t="shared" ref="M34" si="5">H34/L34</f>
        <v>6.4188488075560809E-2</v>
      </c>
      <c r="N34" s="71"/>
    </row>
    <row r="35" spans="1:14" ht="3" customHeight="1" x14ac:dyDescent="0.15">
      <c r="A35" s="76"/>
      <c r="B35" s="81"/>
      <c r="C35" s="81"/>
      <c r="D35" s="81"/>
      <c r="E35" s="80"/>
      <c r="G35" s="76"/>
      <c r="H35" s="81"/>
      <c r="I35" s="81"/>
      <c r="J35" s="81"/>
      <c r="K35" s="65"/>
      <c r="L35" s="81"/>
      <c r="M35" s="82"/>
      <c r="N35" s="75"/>
    </row>
    <row r="36" spans="1:14" ht="5.0999999999999996" customHeight="1" x14ac:dyDescent="0.15">
      <c r="A36" s="76"/>
      <c r="B36" s="77"/>
      <c r="C36" s="77"/>
      <c r="D36" s="77"/>
      <c r="E36" s="78"/>
      <c r="G36" s="62"/>
      <c r="H36" s="77"/>
      <c r="I36" s="77"/>
      <c r="J36" s="77"/>
      <c r="K36" s="64"/>
      <c r="L36" s="77"/>
      <c r="M36" s="79"/>
      <c r="N36" s="75"/>
    </row>
    <row r="37" spans="1:14" ht="9" x14ac:dyDescent="0.15">
      <c r="A37" s="62" t="s">
        <v>66</v>
      </c>
      <c r="B37" s="77">
        <v>785849.31</v>
      </c>
      <c r="C37" s="77">
        <v>77431.27</v>
      </c>
      <c r="D37" s="77">
        <v>122.92</v>
      </c>
      <c r="E37" s="78">
        <v>708540.96</v>
      </c>
      <c r="G37" s="62" t="s">
        <v>66</v>
      </c>
      <c r="H37" s="77">
        <v>3057236.44</v>
      </c>
      <c r="I37" s="77">
        <v>2955810.75</v>
      </c>
      <c r="J37" s="77">
        <v>101425.69</v>
      </c>
      <c r="K37" s="64">
        <f t="shared" ref="K37:K42" si="6">IF(ISERROR((H37-I37)/ABS(I37)),"",(H37-I37)/ABS(I37))</f>
        <v>3.4313999974457075E-2</v>
      </c>
      <c r="L37" s="77">
        <v>17000000</v>
      </c>
      <c r="M37" s="79">
        <f t="shared" ref="M37:M41" si="7">H37/L37</f>
        <v>0.17983743764705881</v>
      </c>
      <c r="N37" s="75"/>
    </row>
    <row r="38" spans="1:14" ht="9" x14ac:dyDescent="0.15">
      <c r="A38" s="62" t="s">
        <v>90</v>
      </c>
      <c r="B38" s="77">
        <v>476910.69</v>
      </c>
      <c r="C38" s="77">
        <v>12391.02</v>
      </c>
      <c r="D38" s="77" t="s">
        <v>100</v>
      </c>
      <c r="E38" s="78">
        <v>464519.67</v>
      </c>
      <c r="G38" s="62" t="s">
        <v>90</v>
      </c>
      <c r="H38" s="77">
        <v>499466.8</v>
      </c>
      <c r="I38" s="77">
        <v>431069.86</v>
      </c>
      <c r="J38" s="77">
        <v>68396.94</v>
      </c>
      <c r="K38" s="64">
        <f t="shared" si="6"/>
        <v>0.1586678781021712</v>
      </c>
      <c r="L38" s="77">
        <v>21600000</v>
      </c>
      <c r="M38" s="79">
        <f t="shared" si="7"/>
        <v>2.3123462962962964E-2</v>
      </c>
      <c r="N38" s="75"/>
    </row>
    <row r="39" spans="1:14" ht="9" x14ac:dyDescent="0.15">
      <c r="A39" s="62" t="s">
        <v>67</v>
      </c>
      <c r="B39" s="77">
        <v>1737261.96</v>
      </c>
      <c r="C39" s="77">
        <v>266133.34000000003</v>
      </c>
      <c r="D39" s="77">
        <v>15375.91</v>
      </c>
      <c r="E39" s="78">
        <v>1486504.53</v>
      </c>
      <c r="G39" s="62" t="s">
        <v>67</v>
      </c>
      <c r="H39" s="77">
        <v>2091526.06</v>
      </c>
      <c r="I39" s="77">
        <v>1923886.84</v>
      </c>
      <c r="J39" s="77">
        <v>167639.22</v>
      </c>
      <c r="K39" s="64">
        <f t="shared" si="6"/>
        <v>8.7135696608850427E-2</v>
      </c>
      <c r="L39" s="77">
        <v>10000000</v>
      </c>
      <c r="M39" s="79">
        <f t="shared" si="7"/>
        <v>0.20915260600000002</v>
      </c>
      <c r="N39" s="75"/>
    </row>
    <row r="40" spans="1:14" ht="9" x14ac:dyDescent="0.15">
      <c r="A40" s="62" t="s">
        <v>49</v>
      </c>
      <c r="B40" s="77" t="s">
        <v>100</v>
      </c>
      <c r="C40" s="77" t="s">
        <v>100</v>
      </c>
      <c r="D40" s="77" t="s">
        <v>100</v>
      </c>
      <c r="E40" s="78" t="s">
        <v>100</v>
      </c>
      <c r="G40" s="62" t="s">
        <v>49</v>
      </c>
      <c r="H40" s="77" t="s">
        <v>100</v>
      </c>
      <c r="I40" s="77" t="s">
        <v>100</v>
      </c>
      <c r="J40" s="77" t="s">
        <v>100</v>
      </c>
      <c r="K40" s="64" t="str">
        <f t="shared" si="6"/>
        <v/>
      </c>
      <c r="L40" s="77">
        <v>4300000</v>
      </c>
      <c r="M40" s="79"/>
      <c r="N40" s="75"/>
    </row>
    <row r="41" spans="1:14" ht="9" x14ac:dyDescent="0.15">
      <c r="A41" s="62" t="s">
        <v>68</v>
      </c>
      <c r="B41" s="77">
        <v>564.5</v>
      </c>
      <c r="C41" s="77">
        <v>1945.84</v>
      </c>
      <c r="D41" s="77">
        <v>168016.41</v>
      </c>
      <c r="E41" s="78">
        <v>166635.07</v>
      </c>
      <c r="G41" s="62" t="s">
        <v>68</v>
      </c>
      <c r="H41" s="77">
        <v>171188.51</v>
      </c>
      <c r="I41" s="77">
        <v>1153408.8500000001</v>
      </c>
      <c r="J41" s="77">
        <v>-982220.34</v>
      </c>
      <c r="K41" s="64">
        <f t="shared" si="6"/>
        <v>-0.85158037412319143</v>
      </c>
      <c r="L41" s="77">
        <v>3000000</v>
      </c>
      <c r="M41" s="79">
        <f t="shared" si="7"/>
        <v>5.7062836666666672E-2</v>
      </c>
      <c r="N41" s="75"/>
    </row>
    <row r="42" spans="1:14" ht="9" hidden="1" x14ac:dyDescent="0.15">
      <c r="A42" s="62" t="s">
        <v>54</v>
      </c>
      <c r="B42" s="77"/>
      <c r="C42" s="77"/>
      <c r="D42" s="77"/>
      <c r="E42" s="78"/>
      <c r="G42" s="62" t="s">
        <v>54</v>
      </c>
      <c r="H42" s="77"/>
      <c r="I42" s="77"/>
      <c r="J42" s="77"/>
      <c r="K42" s="64" t="str">
        <f t="shared" si="6"/>
        <v/>
      </c>
      <c r="L42" s="77"/>
      <c r="M42" s="79"/>
      <c r="N42" s="75"/>
    </row>
    <row r="43" spans="1:14" ht="5.0999999999999996" customHeight="1" x14ac:dyDescent="0.15">
      <c r="A43" s="76"/>
      <c r="B43" s="81"/>
      <c r="C43" s="81"/>
      <c r="D43" s="81"/>
      <c r="E43" s="80"/>
      <c r="G43" s="76"/>
      <c r="H43" s="81"/>
      <c r="I43" s="81"/>
      <c r="J43" s="81"/>
      <c r="K43" s="65"/>
      <c r="L43" s="81"/>
      <c r="M43" s="82"/>
      <c r="N43" s="75"/>
    </row>
    <row r="44" spans="1:14" ht="3" customHeight="1" x14ac:dyDescent="0.15">
      <c r="A44" s="62"/>
      <c r="B44" s="77"/>
      <c r="C44" s="77"/>
      <c r="D44" s="77"/>
      <c r="E44" s="78"/>
      <c r="G44" s="62"/>
      <c r="H44" s="77"/>
      <c r="I44" s="77"/>
      <c r="J44" s="77"/>
      <c r="K44" s="64"/>
      <c r="L44" s="77"/>
      <c r="M44" s="79"/>
      <c r="N44" s="75"/>
    </row>
    <row r="45" spans="1:14" s="11" customFormat="1" ht="9" x14ac:dyDescent="0.15">
      <c r="A45" s="69" t="s">
        <v>37</v>
      </c>
      <c r="B45" s="61">
        <v>63082269.200000003</v>
      </c>
      <c r="C45" s="61">
        <v>5599215.3300000001</v>
      </c>
      <c r="D45" s="61">
        <v>4149283.25</v>
      </c>
      <c r="E45" s="84">
        <v>61632337.119999997</v>
      </c>
      <c r="G45" s="69" t="s">
        <v>37</v>
      </c>
      <c r="H45" s="61">
        <v>231270160.74000001</v>
      </c>
      <c r="I45" s="61">
        <v>209403974.63</v>
      </c>
      <c r="J45" s="61">
        <v>21866186.109999999</v>
      </c>
      <c r="K45" s="66">
        <f>IF(ISERROR((H45-I45)/ABS(I45)),"",(H45-I45)/ABS(I45))</f>
        <v>0.10442106530516343</v>
      </c>
      <c r="L45" s="61">
        <v>1198300000</v>
      </c>
      <c r="M45" s="85">
        <f t="shared" ref="M45" si="8">H45/L45</f>
        <v>0.19299854856046067</v>
      </c>
      <c r="N45" s="71"/>
    </row>
    <row r="46" spans="1:14" ht="3" customHeight="1" x14ac:dyDescent="0.15">
      <c r="A46" s="76"/>
      <c r="B46" s="81"/>
      <c r="C46" s="81"/>
      <c r="D46" s="81"/>
      <c r="E46" s="80"/>
      <c r="G46" s="76"/>
      <c r="H46" s="81"/>
      <c r="I46" s="81"/>
      <c r="J46" s="81"/>
      <c r="K46" s="65"/>
      <c r="L46" s="81"/>
      <c r="M46" s="82"/>
      <c r="N46" s="75"/>
    </row>
    <row r="47" spans="1:14" ht="5.0999999999999996" customHeight="1" x14ac:dyDescent="0.15">
      <c r="A47" s="62"/>
      <c r="B47" s="77"/>
      <c r="C47" s="77"/>
      <c r="D47" s="77"/>
      <c r="E47" s="78"/>
      <c r="G47" s="62"/>
      <c r="H47" s="77"/>
      <c r="I47" s="77"/>
      <c r="J47" s="77"/>
      <c r="K47" s="64"/>
      <c r="L47" s="77"/>
      <c r="M47" s="79"/>
      <c r="N47" s="75"/>
    </row>
    <row r="48" spans="1:14" ht="9" x14ac:dyDescent="0.15">
      <c r="A48" s="62" t="s">
        <v>84</v>
      </c>
      <c r="B48" s="77">
        <v>46022857.979999997</v>
      </c>
      <c r="C48" s="77">
        <v>39040864.479999997</v>
      </c>
      <c r="D48" s="77">
        <v>1961479.57</v>
      </c>
      <c r="E48" s="78">
        <v>8943473.0700000003</v>
      </c>
      <c r="G48" s="62" t="s">
        <v>84</v>
      </c>
      <c r="H48" s="77">
        <v>111696343.61</v>
      </c>
      <c r="I48" s="77">
        <v>112434843.08</v>
      </c>
      <c r="J48" s="77">
        <v>-738499.47</v>
      </c>
      <c r="K48" s="64">
        <f t="shared" ref="K48:K67" si="9">IF(ISERROR((H48-I48)/ABS(I48)),"",(H48-I48)/ABS(I48))</f>
        <v>-6.5682438803649091E-3</v>
      </c>
      <c r="L48" s="77">
        <v>663529600</v>
      </c>
      <c r="M48" s="79">
        <f t="shared" ref="M48:M66" si="10">H48/L48</f>
        <v>0.16833664030964104</v>
      </c>
      <c r="N48" s="75"/>
    </row>
    <row r="49" spans="1:14" ht="9" x14ac:dyDescent="0.15">
      <c r="A49" s="62" t="s">
        <v>69</v>
      </c>
      <c r="B49" s="77">
        <v>2224759.12</v>
      </c>
      <c r="C49" s="77">
        <v>128203.58</v>
      </c>
      <c r="D49" s="77">
        <v>6082.85</v>
      </c>
      <c r="E49" s="78">
        <v>2102638.39</v>
      </c>
      <c r="G49" s="62" t="s">
        <v>69</v>
      </c>
      <c r="H49" s="77">
        <v>6157125.6799999997</v>
      </c>
      <c r="I49" s="77">
        <v>5394604.96</v>
      </c>
      <c r="J49" s="77">
        <v>762520.72</v>
      </c>
      <c r="K49" s="64">
        <f t="shared" si="9"/>
        <v>0.14134875966895633</v>
      </c>
      <c r="L49" s="77">
        <v>26700000</v>
      </c>
      <c r="M49" s="79">
        <f t="shared" si="10"/>
        <v>0.23060395805243444</v>
      </c>
      <c r="N49" s="75"/>
    </row>
    <row r="50" spans="1:14" ht="9" x14ac:dyDescent="0.15">
      <c r="A50" s="62" t="s">
        <v>50</v>
      </c>
      <c r="B50" s="77">
        <v>897860.66</v>
      </c>
      <c r="C50" s="77">
        <v>6472.79</v>
      </c>
      <c r="D50" s="77">
        <v>2423.98</v>
      </c>
      <c r="E50" s="78">
        <v>893811.85</v>
      </c>
      <c r="G50" s="62" t="s">
        <v>50</v>
      </c>
      <c r="H50" s="77">
        <v>2430318.61</v>
      </c>
      <c r="I50" s="77">
        <v>1821599.52</v>
      </c>
      <c r="J50" s="77">
        <v>608719.09</v>
      </c>
      <c r="K50" s="64">
        <f t="shared" si="9"/>
        <v>0.33416735309635998</v>
      </c>
      <c r="L50" s="77">
        <v>6500000</v>
      </c>
      <c r="M50" s="79">
        <f t="shared" si="10"/>
        <v>0.37389517076923073</v>
      </c>
      <c r="N50" s="75"/>
    </row>
    <row r="51" spans="1:14" ht="9" x14ac:dyDescent="0.15">
      <c r="A51" s="62" t="s">
        <v>70</v>
      </c>
      <c r="B51" s="77">
        <v>333545.32</v>
      </c>
      <c r="C51" s="77" t="s">
        <v>100</v>
      </c>
      <c r="D51" s="77" t="s">
        <v>100</v>
      </c>
      <c r="E51" s="78">
        <v>333545.32</v>
      </c>
      <c r="G51" s="62" t="s">
        <v>70</v>
      </c>
      <c r="H51" s="77">
        <v>774361.67</v>
      </c>
      <c r="I51" s="77">
        <v>1022064.68</v>
      </c>
      <c r="J51" s="77">
        <v>-247703.01</v>
      </c>
      <c r="K51" s="64">
        <f t="shared" si="9"/>
        <v>-0.24235551315597756</v>
      </c>
      <c r="L51" s="77">
        <v>4300000</v>
      </c>
      <c r="M51" s="79">
        <f t="shared" si="10"/>
        <v>0.1800841093023256</v>
      </c>
      <c r="N51" s="75"/>
    </row>
    <row r="52" spans="1:14" ht="9" x14ac:dyDescent="0.15">
      <c r="A52" s="62" t="s">
        <v>71</v>
      </c>
      <c r="B52" s="77"/>
      <c r="C52" s="77"/>
      <c r="D52" s="77"/>
      <c r="E52" s="78"/>
      <c r="G52" s="62" t="s">
        <v>71</v>
      </c>
      <c r="H52" s="77"/>
      <c r="I52" s="77"/>
      <c r="J52" s="77"/>
      <c r="K52" s="64" t="str">
        <f t="shared" si="9"/>
        <v/>
      </c>
      <c r="L52" s="77"/>
      <c r="M52" s="79"/>
      <c r="N52" s="75"/>
    </row>
    <row r="53" spans="1:14" ht="9" x14ac:dyDescent="0.15">
      <c r="A53" s="62" t="s">
        <v>51</v>
      </c>
      <c r="B53" s="77">
        <v>167950.45</v>
      </c>
      <c r="C53" s="77" t="s">
        <v>100</v>
      </c>
      <c r="D53" s="77" t="s">
        <v>100</v>
      </c>
      <c r="E53" s="78">
        <v>167950.45</v>
      </c>
      <c r="G53" s="62" t="s">
        <v>51</v>
      </c>
      <c r="H53" s="77">
        <v>165986.70000000001</v>
      </c>
      <c r="I53" s="77">
        <v>119368.54</v>
      </c>
      <c r="J53" s="77">
        <v>46618.16</v>
      </c>
      <c r="K53" s="64">
        <f t="shared" si="9"/>
        <v>0.39053975193128793</v>
      </c>
      <c r="L53" s="77">
        <v>636898</v>
      </c>
      <c r="M53" s="79">
        <f t="shared" si="10"/>
        <v>0.26061739870434514</v>
      </c>
      <c r="N53" s="75"/>
    </row>
    <row r="54" spans="1:14" ht="9" x14ac:dyDescent="0.15">
      <c r="A54" s="62" t="s">
        <v>52</v>
      </c>
      <c r="B54" s="77">
        <v>8074</v>
      </c>
      <c r="C54" s="77" t="s">
        <v>100</v>
      </c>
      <c r="D54" s="77" t="s">
        <v>100</v>
      </c>
      <c r="E54" s="78">
        <v>8074</v>
      </c>
      <c r="G54" s="62" t="s">
        <v>52</v>
      </c>
      <c r="H54" s="77">
        <v>8946.9699999999993</v>
      </c>
      <c r="I54" s="77">
        <v>10132.459999999999</v>
      </c>
      <c r="J54" s="77">
        <v>-1185.49</v>
      </c>
      <c r="K54" s="64">
        <f t="shared" si="9"/>
        <v>-0.11699922822295868</v>
      </c>
      <c r="L54" s="77">
        <v>9502</v>
      </c>
      <c r="M54" s="79">
        <f t="shared" si="10"/>
        <v>0.94158808671858552</v>
      </c>
      <c r="N54" s="75"/>
    </row>
    <row r="55" spans="1:14" ht="9" x14ac:dyDescent="0.15">
      <c r="A55" s="62" t="s">
        <v>4</v>
      </c>
      <c r="B55" s="77"/>
      <c r="C55" s="77"/>
      <c r="D55" s="77"/>
      <c r="E55" s="78"/>
      <c r="G55" s="62" t="s">
        <v>4</v>
      </c>
      <c r="H55" s="77"/>
      <c r="I55" s="77"/>
      <c r="J55" s="77"/>
      <c r="K55" s="64" t="str">
        <f t="shared" si="9"/>
        <v/>
      </c>
      <c r="L55" s="77"/>
      <c r="M55" s="79"/>
      <c r="N55" s="75"/>
    </row>
    <row r="56" spans="1:14" ht="9" x14ac:dyDescent="0.15">
      <c r="A56" s="62" t="s">
        <v>61</v>
      </c>
      <c r="B56" s="77">
        <v>10665232.26</v>
      </c>
      <c r="C56" s="77">
        <v>2390439.14</v>
      </c>
      <c r="D56" s="77" t="s">
        <v>100</v>
      </c>
      <c r="E56" s="78">
        <v>8274793.1200000001</v>
      </c>
      <c r="G56" s="62" t="s">
        <v>61</v>
      </c>
      <c r="H56" s="77">
        <v>19786532.719999999</v>
      </c>
      <c r="I56" s="77">
        <v>16531967.25</v>
      </c>
      <c r="J56" s="77">
        <v>3254565.47</v>
      </c>
      <c r="K56" s="64">
        <f t="shared" si="9"/>
        <v>0.19686498411131312</v>
      </c>
      <c r="L56" s="77">
        <v>254520000</v>
      </c>
      <c r="M56" s="79">
        <f t="shared" si="10"/>
        <v>7.7740581172402956E-2</v>
      </c>
      <c r="N56" s="75"/>
    </row>
    <row r="57" spans="1:14" ht="9" x14ac:dyDescent="0.15">
      <c r="A57" s="62" t="s">
        <v>45</v>
      </c>
      <c r="B57" s="77" t="s">
        <v>100</v>
      </c>
      <c r="C57" s="77" t="s">
        <v>100</v>
      </c>
      <c r="D57" s="77" t="s">
        <v>100</v>
      </c>
      <c r="E57" s="78" t="s">
        <v>100</v>
      </c>
      <c r="G57" s="62" t="s">
        <v>45</v>
      </c>
      <c r="H57" s="77" t="s">
        <v>100</v>
      </c>
      <c r="I57" s="77" t="s">
        <v>100</v>
      </c>
      <c r="J57" s="77" t="s">
        <v>100</v>
      </c>
      <c r="K57" s="64" t="str">
        <f t="shared" si="9"/>
        <v/>
      </c>
      <c r="L57" s="77" t="s">
        <v>100</v>
      </c>
      <c r="M57" s="79"/>
      <c r="N57" s="75"/>
    </row>
    <row r="58" spans="1:14" ht="9" x14ac:dyDescent="0.15">
      <c r="A58" s="62" t="s">
        <v>53</v>
      </c>
      <c r="B58" s="77">
        <v>3278336.35</v>
      </c>
      <c r="C58" s="77" t="s">
        <v>100</v>
      </c>
      <c r="D58" s="77" t="s">
        <v>100</v>
      </c>
      <c r="E58" s="78">
        <v>3278336.35</v>
      </c>
      <c r="G58" s="62" t="s">
        <v>53</v>
      </c>
      <c r="H58" s="77">
        <v>6522181.1100000003</v>
      </c>
      <c r="I58" s="77">
        <v>5929219.6399999997</v>
      </c>
      <c r="J58" s="77">
        <v>592961.47</v>
      </c>
      <c r="K58" s="64">
        <f t="shared" si="9"/>
        <v>0.10000666293414637</v>
      </c>
      <c r="L58" s="77">
        <v>54944000</v>
      </c>
      <c r="M58" s="79">
        <f t="shared" si="10"/>
        <v>0.11870597535672686</v>
      </c>
      <c r="N58" s="75"/>
    </row>
    <row r="59" spans="1:14" ht="9" x14ac:dyDescent="0.15">
      <c r="A59" s="62" t="s">
        <v>5</v>
      </c>
      <c r="B59" s="77">
        <v>65386.95</v>
      </c>
      <c r="C59" s="77" t="s">
        <v>100</v>
      </c>
      <c r="D59" s="77" t="s">
        <v>100</v>
      </c>
      <c r="E59" s="78">
        <v>65386.95</v>
      </c>
      <c r="G59" s="62" t="s">
        <v>5</v>
      </c>
      <c r="H59" s="77">
        <v>131101</v>
      </c>
      <c r="I59" s="77">
        <v>97572.56</v>
      </c>
      <c r="J59" s="77">
        <v>33528.44</v>
      </c>
      <c r="K59" s="64">
        <f t="shared" si="9"/>
        <v>0.34362570788344593</v>
      </c>
      <c r="L59" s="77">
        <v>323200</v>
      </c>
      <c r="M59" s="79">
        <f t="shared" si="10"/>
        <v>0.40563428217821784</v>
      </c>
      <c r="N59" s="75"/>
    </row>
    <row r="60" spans="1:14" ht="9" x14ac:dyDescent="0.15">
      <c r="A60" s="62" t="s">
        <v>42</v>
      </c>
      <c r="B60" s="77">
        <v>203467.25</v>
      </c>
      <c r="C60" s="77">
        <v>3717.89</v>
      </c>
      <c r="D60" s="77">
        <v>11832.33</v>
      </c>
      <c r="E60" s="78">
        <v>211581.69</v>
      </c>
      <c r="G60" s="62" t="s">
        <v>42</v>
      </c>
      <c r="H60" s="77">
        <v>361814.93</v>
      </c>
      <c r="I60" s="77">
        <v>1834077.84</v>
      </c>
      <c r="J60" s="77">
        <v>-1472262.91</v>
      </c>
      <c r="K60" s="64">
        <f t="shared" si="9"/>
        <v>-0.80272651350501023</v>
      </c>
      <c r="L60" s="77">
        <v>7918400</v>
      </c>
      <c r="M60" s="79">
        <f t="shared" si="10"/>
        <v>4.5692934178621941E-2</v>
      </c>
      <c r="N60" s="75"/>
    </row>
    <row r="61" spans="1:14" ht="9" x14ac:dyDescent="0.15">
      <c r="A61" s="62" t="s">
        <v>93</v>
      </c>
      <c r="B61" s="77" t="s">
        <v>100</v>
      </c>
      <c r="C61" s="77" t="s">
        <v>100</v>
      </c>
      <c r="D61" s="77" t="s">
        <v>100</v>
      </c>
      <c r="E61" s="78" t="s">
        <v>100</v>
      </c>
      <c r="G61" s="62" t="s">
        <v>93</v>
      </c>
      <c r="H61" s="77" t="s">
        <v>100</v>
      </c>
      <c r="I61" s="77" t="s">
        <v>100</v>
      </c>
      <c r="J61" s="77" t="s">
        <v>100</v>
      </c>
      <c r="K61" s="64" t="str">
        <f t="shared" si="9"/>
        <v/>
      </c>
      <c r="L61" s="77">
        <v>25856000</v>
      </c>
      <c r="M61" s="79"/>
      <c r="N61" s="75"/>
    </row>
    <row r="62" spans="1:14" ht="9" x14ac:dyDescent="0.15">
      <c r="A62" s="62" t="s">
        <v>94</v>
      </c>
      <c r="B62" s="77" t="s">
        <v>100</v>
      </c>
      <c r="C62" s="77" t="s">
        <v>100</v>
      </c>
      <c r="D62" s="77" t="s">
        <v>100</v>
      </c>
      <c r="E62" s="78" t="s">
        <v>100</v>
      </c>
      <c r="G62" s="62" t="s">
        <v>94</v>
      </c>
      <c r="H62" s="77" t="s">
        <v>100</v>
      </c>
      <c r="I62" s="77" t="s">
        <v>100</v>
      </c>
      <c r="J62" s="77" t="s">
        <v>100</v>
      </c>
      <c r="K62" s="64" t="str">
        <f t="shared" si="9"/>
        <v/>
      </c>
      <c r="L62" s="77">
        <v>2300000</v>
      </c>
      <c r="M62" s="79"/>
      <c r="N62" s="75"/>
    </row>
    <row r="63" spans="1:14" ht="9" x14ac:dyDescent="0.15">
      <c r="A63" s="62" t="s">
        <v>72</v>
      </c>
      <c r="B63" s="77"/>
      <c r="C63" s="77"/>
      <c r="D63" s="77"/>
      <c r="E63" s="78"/>
      <c r="G63" s="62" t="s">
        <v>72</v>
      </c>
      <c r="H63" s="77"/>
      <c r="I63" s="77"/>
      <c r="J63" s="77"/>
      <c r="K63" s="64" t="str">
        <f t="shared" si="9"/>
        <v/>
      </c>
      <c r="L63" s="77"/>
      <c r="M63" s="79"/>
      <c r="N63" s="75"/>
    </row>
    <row r="64" spans="1:14" ht="9" x14ac:dyDescent="0.15">
      <c r="A64" s="62" t="s">
        <v>73</v>
      </c>
      <c r="B64" s="77">
        <v>1720226.68</v>
      </c>
      <c r="C64" s="77" t="s">
        <v>100</v>
      </c>
      <c r="D64" s="77">
        <v>113.45</v>
      </c>
      <c r="E64" s="78">
        <v>1720340.13</v>
      </c>
      <c r="G64" s="62" t="s">
        <v>73</v>
      </c>
      <c r="H64" s="77">
        <v>3031854.86</v>
      </c>
      <c r="I64" s="77">
        <v>2263090.73</v>
      </c>
      <c r="J64" s="77">
        <v>768764.13</v>
      </c>
      <c r="K64" s="64">
        <f t="shared" si="9"/>
        <v>0.33969655737134319</v>
      </c>
      <c r="L64" s="77">
        <v>15300000</v>
      </c>
      <c r="M64" s="79">
        <f t="shared" si="10"/>
        <v>0.19816044836601307</v>
      </c>
      <c r="N64" s="75"/>
    </row>
    <row r="65" spans="1:14" ht="9" x14ac:dyDescent="0.15">
      <c r="A65" s="62" t="s">
        <v>74</v>
      </c>
      <c r="B65" s="77" t="s">
        <v>100</v>
      </c>
      <c r="C65" s="77" t="s">
        <v>100</v>
      </c>
      <c r="D65" s="77" t="s">
        <v>100</v>
      </c>
      <c r="E65" s="78" t="s">
        <v>100</v>
      </c>
      <c r="G65" s="62" t="s">
        <v>74</v>
      </c>
      <c r="H65" s="77">
        <v>230222.1</v>
      </c>
      <c r="I65" s="77">
        <v>299668.90999999997</v>
      </c>
      <c r="J65" s="77">
        <v>-69446.81</v>
      </c>
      <c r="K65" s="64">
        <f t="shared" si="9"/>
        <v>-0.23174512831511276</v>
      </c>
      <c r="L65" s="77">
        <v>1400000</v>
      </c>
      <c r="M65" s="79">
        <f t="shared" si="10"/>
        <v>0.16444435714285716</v>
      </c>
      <c r="N65" s="75"/>
    </row>
    <row r="66" spans="1:14" ht="9" x14ac:dyDescent="0.15">
      <c r="A66" s="62" t="s">
        <v>75</v>
      </c>
      <c r="B66" s="77" t="s">
        <v>100</v>
      </c>
      <c r="C66" s="77" t="s">
        <v>100</v>
      </c>
      <c r="D66" s="77">
        <v>40082.9</v>
      </c>
      <c r="E66" s="78">
        <v>40082.9</v>
      </c>
      <c r="G66" s="62" t="s">
        <v>75</v>
      </c>
      <c r="H66" s="77">
        <v>112620.48</v>
      </c>
      <c r="I66" s="77">
        <v>48264.12</v>
      </c>
      <c r="J66" s="77">
        <v>64356.36</v>
      </c>
      <c r="K66" s="64">
        <f t="shared" si="9"/>
        <v>1.333420354499367</v>
      </c>
      <c r="L66" s="77">
        <v>170000</v>
      </c>
      <c r="M66" s="79">
        <f t="shared" si="10"/>
        <v>0.66247341176470587</v>
      </c>
      <c r="N66" s="75"/>
    </row>
    <row r="67" spans="1:14" ht="9" x14ac:dyDescent="0.15">
      <c r="A67" s="62" t="s">
        <v>54</v>
      </c>
      <c r="B67" s="77" t="s">
        <v>100</v>
      </c>
      <c r="C67" s="77" t="s">
        <v>100</v>
      </c>
      <c r="D67" s="77" t="s">
        <v>100</v>
      </c>
      <c r="E67" s="78" t="s">
        <v>100</v>
      </c>
      <c r="G67" s="62" t="s">
        <v>54</v>
      </c>
      <c r="H67" s="77" t="s">
        <v>100</v>
      </c>
      <c r="I67" s="77" t="s">
        <v>100</v>
      </c>
      <c r="J67" s="77" t="s">
        <v>100</v>
      </c>
      <c r="K67" s="64" t="str">
        <f t="shared" si="9"/>
        <v/>
      </c>
      <c r="L67" s="77" t="s">
        <v>100</v>
      </c>
      <c r="M67" s="79"/>
      <c r="N67" s="75"/>
    </row>
    <row r="68" spans="1:14" ht="5.0999999999999996" customHeight="1" x14ac:dyDescent="0.15">
      <c r="A68" s="76"/>
      <c r="B68" s="81"/>
      <c r="C68" s="81"/>
      <c r="D68" s="81"/>
      <c r="E68" s="80"/>
      <c r="G68" s="76"/>
      <c r="H68" s="81"/>
      <c r="I68" s="81"/>
      <c r="J68" s="81"/>
      <c r="K68" s="65"/>
      <c r="L68" s="81"/>
      <c r="M68" s="82"/>
      <c r="N68" s="75"/>
    </row>
    <row r="69" spans="1:14" ht="3" customHeight="1" x14ac:dyDescent="0.15">
      <c r="A69" s="62"/>
      <c r="B69" s="77"/>
      <c r="C69" s="77"/>
      <c r="D69" s="77"/>
      <c r="E69" s="78"/>
      <c r="G69" s="62"/>
      <c r="H69" s="77"/>
      <c r="I69" s="77"/>
      <c r="J69" s="77"/>
      <c r="K69" s="64"/>
      <c r="L69" s="77"/>
      <c r="M69" s="79"/>
      <c r="N69" s="75"/>
    </row>
    <row r="70" spans="1:14" s="11" customFormat="1" ht="9" x14ac:dyDescent="0.15">
      <c r="A70" s="69" t="s">
        <v>10</v>
      </c>
      <c r="B70" s="61">
        <v>65587697.020000003</v>
      </c>
      <c r="C70" s="61">
        <v>41569697.880000003</v>
      </c>
      <c r="D70" s="61">
        <v>2022015.08</v>
      </c>
      <c r="E70" s="84">
        <v>26040014.219999999</v>
      </c>
      <c r="G70" s="69" t="s">
        <v>10</v>
      </c>
      <c r="H70" s="61">
        <v>151409410.44</v>
      </c>
      <c r="I70" s="61">
        <v>147806474.28999999</v>
      </c>
      <c r="J70" s="61">
        <v>3602936.15</v>
      </c>
      <c r="K70" s="66">
        <f>IF(ISERROR((H70-I70)/ABS(I70)),"",(H70-I70)/ABS(I70))</f>
        <v>2.4376037432101622E-2</v>
      </c>
      <c r="L70" s="61">
        <v>1064407600</v>
      </c>
      <c r="M70" s="85">
        <f t="shared" ref="M70" si="11">H70/L70</f>
        <v>0.14224758489135178</v>
      </c>
      <c r="N70" s="71"/>
    </row>
    <row r="71" spans="1:14" ht="3" customHeight="1" x14ac:dyDescent="0.15">
      <c r="A71" s="76"/>
      <c r="B71" s="81"/>
      <c r="C71" s="81"/>
      <c r="D71" s="81"/>
      <c r="E71" s="80"/>
      <c r="G71" s="86"/>
      <c r="H71" s="81"/>
      <c r="I71" s="81"/>
      <c r="J71" s="81"/>
      <c r="K71" s="65"/>
      <c r="L71" s="81"/>
      <c r="M71" s="82"/>
      <c r="N71" s="75"/>
    </row>
    <row r="72" spans="1:14" ht="5.0999999999999996" customHeight="1" x14ac:dyDescent="0.15">
      <c r="A72" s="62"/>
      <c r="B72" s="77"/>
      <c r="C72" s="77"/>
      <c r="D72" s="77"/>
      <c r="E72" s="78"/>
      <c r="G72" s="76"/>
      <c r="H72" s="77"/>
      <c r="I72" s="77"/>
      <c r="J72" s="77"/>
      <c r="K72" s="64"/>
      <c r="L72" s="77"/>
      <c r="M72" s="79"/>
      <c r="N72" s="75"/>
    </row>
    <row r="73" spans="1:14" ht="9" x14ac:dyDescent="0.15">
      <c r="A73" s="62" t="s">
        <v>6</v>
      </c>
      <c r="B73" s="77">
        <v>684.03</v>
      </c>
      <c r="C73" s="77" t="s">
        <v>100</v>
      </c>
      <c r="D73" s="77">
        <v>13680.67</v>
      </c>
      <c r="E73" s="78">
        <v>14364.7</v>
      </c>
      <c r="G73" s="62" t="s">
        <v>6</v>
      </c>
      <c r="H73" s="77">
        <v>152294.91</v>
      </c>
      <c r="I73" s="77" t="s">
        <v>100</v>
      </c>
      <c r="J73" s="77">
        <v>152294.91</v>
      </c>
      <c r="K73" s="64" t="str">
        <f t="shared" ref="K73:K75" si="12">IF(ISERROR((H73-I73)/ABS(I73)),"",(H73-I73)/ABS(I73))</f>
        <v/>
      </c>
      <c r="L73" s="77">
        <v>360000</v>
      </c>
      <c r="M73" s="79">
        <f t="shared" ref="M73:M75" si="13">H73/L73</f>
        <v>0.42304141666666667</v>
      </c>
      <c r="N73" s="75"/>
    </row>
    <row r="74" spans="1:14" ht="9" x14ac:dyDescent="0.15">
      <c r="A74" s="62" t="s">
        <v>76</v>
      </c>
      <c r="B74" s="77">
        <v>-14.25</v>
      </c>
      <c r="C74" s="77" t="s">
        <v>100</v>
      </c>
      <c r="D74" s="77">
        <v>881.01</v>
      </c>
      <c r="E74" s="78">
        <v>866.76</v>
      </c>
      <c r="G74" s="62" t="s">
        <v>76</v>
      </c>
      <c r="H74" s="77">
        <v>1162396.1100000001</v>
      </c>
      <c r="I74" s="77">
        <v>350188.28</v>
      </c>
      <c r="J74" s="77">
        <v>812207.83</v>
      </c>
      <c r="K74" s="64">
        <f t="shared" si="12"/>
        <v>2.3193461243191806</v>
      </c>
      <c r="L74" s="77">
        <v>4320000</v>
      </c>
      <c r="M74" s="79">
        <f t="shared" si="13"/>
        <v>0.26907317361111116</v>
      </c>
      <c r="N74" s="75"/>
    </row>
    <row r="75" spans="1:14" ht="9" x14ac:dyDescent="0.15">
      <c r="A75" s="62" t="s">
        <v>55</v>
      </c>
      <c r="B75" s="77">
        <v>4682.51</v>
      </c>
      <c r="C75" s="77" t="s">
        <v>100</v>
      </c>
      <c r="D75" s="77" t="s">
        <v>100</v>
      </c>
      <c r="E75" s="78">
        <v>4682.51</v>
      </c>
      <c r="G75" s="62" t="s">
        <v>55</v>
      </c>
      <c r="H75" s="77">
        <v>146855.44</v>
      </c>
      <c r="I75" s="77">
        <v>-58130.21</v>
      </c>
      <c r="J75" s="77">
        <v>204985.65</v>
      </c>
      <c r="K75" s="64">
        <f t="shared" si="12"/>
        <v>3.5263187592131526</v>
      </c>
      <c r="L75" s="77">
        <v>320000</v>
      </c>
      <c r="M75" s="79">
        <f t="shared" si="13"/>
        <v>0.45892325</v>
      </c>
      <c r="N75" s="75"/>
    </row>
    <row r="76" spans="1:14" ht="5.0999999999999996" customHeight="1" x14ac:dyDescent="0.15">
      <c r="A76" s="76"/>
      <c r="B76" s="81"/>
      <c r="C76" s="81"/>
      <c r="D76" s="81"/>
      <c r="E76" s="80"/>
      <c r="G76" s="76"/>
      <c r="H76" s="81"/>
      <c r="I76" s="81"/>
      <c r="J76" s="81"/>
      <c r="K76" s="65"/>
      <c r="L76" s="81"/>
      <c r="M76" s="82"/>
      <c r="N76" s="75"/>
    </row>
    <row r="77" spans="1:14" ht="3" customHeight="1" x14ac:dyDescent="0.15">
      <c r="A77" s="62"/>
      <c r="B77" s="77"/>
      <c r="C77" s="77"/>
      <c r="D77" s="77"/>
      <c r="E77" s="78"/>
      <c r="G77" s="62"/>
      <c r="H77" s="77"/>
      <c r="I77" s="77"/>
      <c r="J77" s="77"/>
      <c r="K77" s="64"/>
      <c r="L77" s="77"/>
      <c r="M77" s="79"/>
      <c r="N77" s="75"/>
    </row>
    <row r="78" spans="1:14" s="11" customFormat="1" ht="9" x14ac:dyDescent="0.15">
      <c r="A78" s="69" t="s">
        <v>77</v>
      </c>
      <c r="B78" s="61">
        <v>5352.29</v>
      </c>
      <c r="C78" s="61" t="s">
        <v>100</v>
      </c>
      <c r="D78" s="61">
        <v>14561.68</v>
      </c>
      <c r="E78" s="84">
        <v>19913.97</v>
      </c>
      <c r="G78" s="69" t="s">
        <v>77</v>
      </c>
      <c r="H78" s="61">
        <v>1461546.46</v>
      </c>
      <c r="I78" s="61">
        <v>292058.07</v>
      </c>
      <c r="J78" s="61">
        <v>1169488.3899999999</v>
      </c>
      <c r="K78" s="66">
        <f>IF(ISERROR((H78-I78)/ABS(I78)),"",(H78-I78)/ABS(I78))</f>
        <v>4.004300891257687</v>
      </c>
      <c r="L78" s="61">
        <v>5000000</v>
      </c>
      <c r="M78" s="85">
        <f t="shared" ref="M78" si="14">H78/L78</f>
        <v>0.292309292</v>
      </c>
      <c r="N78" s="71"/>
    </row>
    <row r="79" spans="1:14" ht="3" customHeight="1" x14ac:dyDescent="0.15">
      <c r="A79" s="76"/>
      <c r="B79" s="81"/>
      <c r="C79" s="81"/>
      <c r="D79" s="81"/>
      <c r="E79" s="80"/>
      <c r="G79" s="76"/>
      <c r="H79" s="81"/>
      <c r="I79" s="81"/>
      <c r="J79" s="81"/>
      <c r="K79" s="65"/>
      <c r="L79" s="81"/>
      <c r="M79" s="82"/>
      <c r="N79" s="75"/>
    </row>
    <row r="80" spans="1:14" ht="5.0999999999999996" customHeight="1" x14ac:dyDescent="0.15">
      <c r="A80" s="62"/>
      <c r="B80" s="77"/>
      <c r="C80" s="77"/>
      <c r="D80" s="77"/>
      <c r="E80" s="78"/>
      <c r="G80" s="62"/>
      <c r="H80" s="77"/>
      <c r="I80" s="77"/>
      <c r="J80" s="77"/>
      <c r="K80" s="64"/>
      <c r="L80" s="77"/>
      <c r="M80" s="79"/>
      <c r="N80" s="75"/>
    </row>
    <row r="81" spans="1:14" ht="9" x14ac:dyDescent="0.15">
      <c r="A81" s="62" t="s">
        <v>7</v>
      </c>
      <c r="B81" s="77">
        <v>105701.9</v>
      </c>
      <c r="C81" s="77">
        <v>5263.47</v>
      </c>
      <c r="D81" s="77" t="s">
        <v>100</v>
      </c>
      <c r="E81" s="78">
        <v>100438.43</v>
      </c>
      <c r="G81" s="62" t="s">
        <v>7</v>
      </c>
      <c r="H81" s="77">
        <v>341692.48</v>
      </c>
      <c r="I81" s="77">
        <v>187164.04</v>
      </c>
      <c r="J81" s="77">
        <v>154528.44</v>
      </c>
      <c r="K81" s="64">
        <f t="shared" ref="K81:K83" si="15">IF(ISERROR((H81-I81)/ABS(I81)),"",(H81-I81)/ABS(I81))</f>
        <v>0.82563103467952481</v>
      </c>
      <c r="L81" s="77">
        <v>1600000</v>
      </c>
      <c r="M81" s="79">
        <f t="shared" ref="M81:M83" si="16">H81/L81</f>
        <v>0.21355779999999999</v>
      </c>
      <c r="N81" s="75"/>
    </row>
    <row r="82" spans="1:14" ht="9" x14ac:dyDescent="0.15">
      <c r="A82" s="62" t="s">
        <v>56</v>
      </c>
      <c r="B82" s="77">
        <v>88949.61</v>
      </c>
      <c r="C82" s="77">
        <v>609.13</v>
      </c>
      <c r="D82" s="77">
        <v>17836.16</v>
      </c>
      <c r="E82" s="78">
        <v>106176.64</v>
      </c>
      <c r="G82" s="62" t="s">
        <v>56</v>
      </c>
      <c r="H82" s="77">
        <v>881892.92</v>
      </c>
      <c r="I82" s="77">
        <v>385480.03</v>
      </c>
      <c r="J82" s="77">
        <v>496412.89</v>
      </c>
      <c r="K82" s="64">
        <f t="shared" si="15"/>
        <v>1.287778487513348</v>
      </c>
      <c r="L82" s="77">
        <v>1700000</v>
      </c>
      <c r="M82" s="79">
        <f t="shared" si="16"/>
        <v>0.51876054117647064</v>
      </c>
      <c r="N82" s="75"/>
    </row>
    <row r="83" spans="1:14" ht="9" x14ac:dyDescent="0.15">
      <c r="A83" s="62" t="s">
        <v>57</v>
      </c>
      <c r="B83" s="77">
        <v>36652.370000000003</v>
      </c>
      <c r="C83" s="77">
        <v>1907.22</v>
      </c>
      <c r="D83" s="77">
        <v>117519.89</v>
      </c>
      <c r="E83" s="78">
        <v>152265.04</v>
      </c>
      <c r="G83" s="62" t="s">
        <v>57</v>
      </c>
      <c r="H83" s="77">
        <v>264405.65999999997</v>
      </c>
      <c r="I83" s="77">
        <v>100027.45</v>
      </c>
      <c r="J83" s="77">
        <v>164378.21</v>
      </c>
      <c r="K83" s="64">
        <f t="shared" si="15"/>
        <v>1.6433310056389518</v>
      </c>
      <c r="L83" s="77">
        <v>1000000</v>
      </c>
      <c r="M83" s="79">
        <f t="shared" si="16"/>
        <v>0.26440565999999999</v>
      </c>
      <c r="N83" s="75"/>
    </row>
    <row r="84" spans="1:14" ht="5.0999999999999996" customHeight="1" x14ac:dyDescent="0.15">
      <c r="A84" s="76"/>
      <c r="B84" s="81"/>
      <c r="C84" s="81"/>
      <c r="D84" s="81"/>
      <c r="E84" s="80"/>
      <c r="G84" s="76"/>
      <c r="H84" s="81"/>
      <c r="I84" s="81"/>
      <c r="J84" s="81"/>
      <c r="K84" s="65"/>
      <c r="L84" s="81"/>
      <c r="M84" s="82"/>
      <c r="N84" s="75"/>
    </row>
    <row r="85" spans="1:14" ht="3" customHeight="1" x14ac:dyDescent="0.15">
      <c r="A85" s="62"/>
      <c r="B85" s="77"/>
      <c r="C85" s="77"/>
      <c r="D85" s="77"/>
      <c r="E85" s="78"/>
      <c r="G85" s="62"/>
      <c r="H85" s="77"/>
      <c r="I85" s="77"/>
      <c r="J85" s="77"/>
      <c r="K85" s="64"/>
      <c r="L85" s="77"/>
      <c r="M85" s="79"/>
      <c r="N85" s="75"/>
    </row>
    <row r="86" spans="1:14" s="11" customFormat="1" ht="9" x14ac:dyDescent="0.15">
      <c r="A86" s="69" t="s">
        <v>78</v>
      </c>
      <c r="B86" s="61">
        <v>236656.17</v>
      </c>
      <c r="C86" s="61">
        <v>7779.82</v>
      </c>
      <c r="D86" s="61">
        <v>149917.73000000001</v>
      </c>
      <c r="E86" s="84">
        <v>378794.08</v>
      </c>
      <c r="G86" s="69" t="s">
        <v>78</v>
      </c>
      <c r="H86" s="61">
        <v>2949537.52</v>
      </c>
      <c r="I86" s="61">
        <v>964729.59</v>
      </c>
      <c r="J86" s="61">
        <v>1984807.93</v>
      </c>
      <c r="K86" s="66">
        <f>IF(ISERROR((H86-I86)/ABS(I86)),"",(H86-I86)/ABS(I86))</f>
        <v>2.0573722943441592</v>
      </c>
      <c r="L86" s="61">
        <v>9300000</v>
      </c>
      <c r="M86" s="85">
        <f t="shared" ref="M86" si="17">H86/L86</f>
        <v>0.31715457204301073</v>
      </c>
      <c r="N86" s="71"/>
    </row>
    <row r="87" spans="1:14" ht="3" customHeight="1" x14ac:dyDescent="0.15">
      <c r="A87" s="76"/>
      <c r="B87" s="81"/>
      <c r="C87" s="81"/>
      <c r="D87" s="81"/>
      <c r="E87" s="80"/>
      <c r="G87" s="76"/>
      <c r="H87" s="81"/>
      <c r="I87" s="81"/>
      <c r="J87" s="81"/>
      <c r="K87" s="65"/>
      <c r="L87" s="81"/>
      <c r="M87" s="82"/>
      <c r="N87" s="75"/>
    </row>
    <row r="88" spans="1:14" ht="9.9499999999999993" customHeight="1" x14ac:dyDescent="0.15">
      <c r="A88" s="76"/>
      <c r="B88" s="81"/>
      <c r="C88" s="81"/>
      <c r="D88" s="81"/>
      <c r="E88" s="80"/>
      <c r="G88" s="76"/>
      <c r="H88" s="81"/>
      <c r="I88" s="81"/>
      <c r="J88" s="81"/>
      <c r="K88" s="65"/>
      <c r="L88" s="81"/>
      <c r="M88" s="82"/>
      <c r="N88" s="75"/>
    </row>
    <row r="89" spans="1:14" ht="3" customHeight="1" x14ac:dyDescent="0.15">
      <c r="A89" s="62"/>
      <c r="B89" s="77"/>
      <c r="C89" s="77"/>
      <c r="D89" s="77"/>
      <c r="E89" s="78"/>
      <c r="G89" s="62"/>
      <c r="H89" s="77"/>
      <c r="I89" s="77"/>
      <c r="J89" s="77"/>
      <c r="K89" s="64"/>
      <c r="L89" s="77"/>
      <c r="M89" s="79"/>
      <c r="N89" s="75"/>
    </row>
    <row r="90" spans="1:14" s="11" customFormat="1" ht="9" x14ac:dyDescent="0.15">
      <c r="A90" s="69" t="s">
        <v>79</v>
      </c>
      <c r="B90" s="61">
        <v>128906622.39</v>
      </c>
      <c r="C90" s="61">
        <v>47176693.030000001</v>
      </c>
      <c r="D90" s="61">
        <v>6321216.0599999996</v>
      </c>
      <c r="E90" s="84">
        <v>88051145.420000002</v>
      </c>
      <c r="G90" s="69" t="s">
        <v>79</v>
      </c>
      <c r="H90" s="61">
        <v>385629108.69999999</v>
      </c>
      <c r="I90" s="61">
        <v>358175178.50999999</v>
      </c>
      <c r="J90" s="61">
        <v>27453930.190000001</v>
      </c>
      <c r="K90" s="66">
        <f>IF(ISERROR((H90-I90)/ABS(I90)),"",(H90-I90)/ABS(I90))</f>
        <v>7.6649449311947518E-2</v>
      </c>
      <c r="L90" s="61">
        <v>2272007600</v>
      </c>
      <c r="M90" s="85">
        <f t="shared" ref="M90" si="18">H90/L90</f>
        <v>0.16973055402631576</v>
      </c>
      <c r="N90" s="71"/>
    </row>
    <row r="91" spans="1:14" ht="3" customHeight="1" x14ac:dyDescent="0.15">
      <c r="A91" s="76"/>
      <c r="B91" s="81"/>
      <c r="C91" s="81"/>
      <c r="D91" s="81"/>
      <c r="E91" s="80"/>
      <c r="G91" s="76"/>
      <c r="H91" s="81"/>
      <c r="I91" s="81"/>
      <c r="J91" s="81"/>
      <c r="K91" s="65"/>
      <c r="L91" s="81"/>
      <c r="M91" s="82"/>
      <c r="N91" s="75"/>
    </row>
    <row r="92" spans="1:14" ht="5.0999999999999996" customHeight="1" x14ac:dyDescent="0.15">
      <c r="A92" s="62"/>
      <c r="B92" s="77"/>
      <c r="C92" s="77"/>
      <c r="D92" s="77"/>
      <c r="E92" s="78"/>
      <c r="G92" s="62"/>
      <c r="H92" s="77"/>
      <c r="I92" s="77"/>
      <c r="J92" s="77"/>
      <c r="K92" s="64"/>
      <c r="L92" s="77"/>
      <c r="M92" s="79"/>
      <c r="N92" s="75"/>
    </row>
    <row r="93" spans="1:14" ht="9" customHeight="1" x14ac:dyDescent="0.15">
      <c r="A93" s="62" t="s">
        <v>58</v>
      </c>
      <c r="B93" s="77"/>
      <c r="C93" s="77"/>
      <c r="D93" s="77"/>
      <c r="E93" s="78"/>
      <c r="G93" s="62" t="s">
        <v>58</v>
      </c>
      <c r="H93" s="77"/>
      <c r="I93" s="77"/>
      <c r="J93" s="77"/>
      <c r="K93" s="64"/>
      <c r="L93" s="77"/>
      <c r="M93" s="79"/>
      <c r="N93" s="75"/>
    </row>
    <row r="94" spans="1:14" ht="9" x14ac:dyDescent="0.15">
      <c r="A94" s="62" t="s">
        <v>60</v>
      </c>
      <c r="B94" s="77" t="s">
        <v>100</v>
      </c>
      <c r="C94" s="77" t="s">
        <v>100</v>
      </c>
      <c r="D94" s="77" t="s">
        <v>100</v>
      </c>
      <c r="E94" s="78" t="s">
        <v>100</v>
      </c>
      <c r="G94" s="62" t="s">
        <v>60</v>
      </c>
      <c r="H94" s="77" t="s">
        <v>100</v>
      </c>
      <c r="I94" s="77" t="s">
        <v>100</v>
      </c>
      <c r="J94" s="77" t="s">
        <v>100</v>
      </c>
      <c r="K94" s="64" t="str">
        <f t="shared" ref="K94:K95" si="19">IF(ISERROR((H94-I94)/ABS(I94)),"",(H94-I94)/ABS(I94))</f>
        <v/>
      </c>
      <c r="L94" s="77">
        <v>219776000</v>
      </c>
      <c r="M94" s="79"/>
      <c r="N94" s="75"/>
    </row>
    <row r="95" spans="1:14" ht="9" x14ac:dyDescent="0.15">
      <c r="A95" s="62" t="s">
        <v>59</v>
      </c>
      <c r="B95" s="77" t="s">
        <v>100</v>
      </c>
      <c r="C95" s="77" t="s">
        <v>100</v>
      </c>
      <c r="D95" s="77" t="s">
        <v>100</v>
      </c>
      <c r="E95" s="78" t="s">
        <v>100</v>
      </c>
      <c r="G95" s="62" t="s">
        <v>59</v>
      </c>
      <c r="H95" s="77" t="s">
        <v>100</v>
      </c>
      <c r="I95" s="77" t="s">
        <v>100</v>
      </c>
      <c r="J95" s="77" t="s">
        <v>100</v>
      </c>
      <c r="K95" s="64" t="str">
        <f t="shared" si="19"/>
        <v/>
      </c>
      <c r="L95" s="77">
        <v>119584000</v>
      </c>
      <c r="M95" s="79"/>
      <c r="N95" s="75"/>
    </row>
    <row r="96" spans="1:14" ht="5.0999999999999996" customHeight="1" x14ac:dyDescent="0.15">
      <c r="A96" s="76"/>
      <c r="B96" s="81"/>
      <c r="C96" s="81"/>
      <c r="D96" s="81"/>
      <c r="E96" s="80"/>
      <c r="G96" s="76"/>
      <c r="H96" s="81"/>
      <c r="I96" s="81"/>
      <c r="J96" s="81"/>
      <c r="K96" s="65"/>
      <c r="L96" s="81"/>
      <c r="M96" s="82"/>
      <c r="N96" s="75"/>
    </row>
    <row r="97" spans="1:14" ht="3" customHeight="1" x14ac:dyDescent="0.15">
      <c r="A97" s="76"/>
      <c r="B97" s="77"/>
      <c r="C97" s="77"/>
      <c r="D97" s="77"/>
      <c r="E97" s="78"/>
      <c r="G97" s="62"/>
      <c r="H97" s="77"/>
      <c r="I97" s="77"/>
      <c r="J97" s="77"/>
      <c r="K97" s="64"/>
      <c r="L97" s="77"/>
      <c r="M97" s="79"/>
      <c r="N97" s="75"/>
    </row>
    <row r="98" spans="1:14" s="11" customFormat="1" ht="9" x14ac:dyDescent="0.15">
      <c r="A98" s="69" t="s">
        <v>43</v>
      </c>
      <c r="B98" s="61" t="s">
        <v>100</v>
      </c>
      <c r="C98" s="61" t="s">
        <v>100</v>
      </c>
      <c r="D98" s="61" t="s">
        <v>100</v>
      </c>
      <c r="E98" s="84" t="s">
        <v>100</v>
      </c>
      <c r="G98" s="69" t="s">
        <v>43</v>
      </c>
      <c r="H98" s="61" t="s">
        <v>100</v>
      </c>
      <c r="I98" s="61" t="s">
        <v>100</v>
      </c>
      <c r="J98" s="61" t="s">
        <v>100</v>
      </c>
      <c r="K98" s="66" t="str">
        <f>IF(ISERROR((H98-I98)/ABS(I98)),"",(H98-I98)/ABS(I98))</f>
        <v/>
      </c>
      <c r="L98" s="61">
        <v>339360000</v>
      </c>
      <c r="M98" s="85"/>
      <c r="N98" s="71"/>
    </row>
    <row r="99" spans="1:14" ht="3" customHeight="1" x14ac:dyDescent="0.15">
      <c r="A99" s="76"/>
      <c r="B99" s="81"/>
      <c r="C99" s="81"/>
      <c r="D99" s="81"/>
      <c r="E99" s="80"/>
      <c r="G99" s="76"/>
      <c r="H99" s="81"/>
      <c r="I99" s="81"/>
      <c r="J99" s="81"/>
      <c r="K99" s="65"/>
      <c r="L99" s="81"/>
      <c r="M99" s="82"/>
      <c r="N99" s="75"/>
    </row>
    <row r="100" spans="1:14" ht="5.0999999999999996" customHeight="1" x14ac:dyDescent="0.15">
      <c r="A100" s="62"/>
      <c r="B100" s="77"/>
      <c r="C100" s="77"/>
      <c r="D100" s="77"/>
      <c r="E100" s="78"/>
      <c r="G100" s="62"/>
      <c r="H100" s="77"/>
      <c r="I100" s="77"/>
      <c r="J100" s="77"/>
      <c r="K100" s="64"/>
      <c r="L100" s="77"/>
      <c r="M100" s="79"/>
      <c r="N100" s="75"/>
    </row>
    <row r="101" spans="1:14" ht="9" customHeight="1" x14ac:dyDescent="0.15">
      <c r="A101" s="62" t="s">
        <v>38</v>
      </c>
      <c r="B101" s="77"/>
      <c r="C101" s="77"/>
      <c r="D101" s="77"/>
      <c r="E101" s="78"/>
      <c r="G101" s="62" t="s">
        <v>38</v>
      </c>
      <c r="H101" s="77"/>
      <c r="I101" s="77"/>
      <c r="J101" s="77"/>
      <c r="K101" s="64"/>
      <c r="L101" s="77"/>
      <c r="M101" s="79"/>
      <c r="N101" s="75"/>
    </row>
    <row r="102" spans="1:14" ht="9" customHeight="1" x14ac:dyDescent="0.15">
      <c r="A102" s="62" t="s">
        <v>80</v>
      </c>
      <c r="B102" s="77"/>
      <c r="C102" s="77"/>
      <c r="D102" s="77"/>
      <c r="E102" s="78"/>
      <c r="G102" s="62" t="s">
        <v>80</v>
      </c>
      <c r="H102" s="77"/>
      <c r="I102" s="77"/>
      <c r="J102" s="77"/>
      <c r="K102" s="64"/>
      <c r="L102" s="77"/>
      <c r="M102" s="79"/>
      <c r="N102" s="75"/>
    </row>
    <row r="103" spans="1:14" ht="9" x14ac:dyDescent="0.15">
      <c r="A103" s="62" t="s">
        <v>41</v>
      </c>
      <c r="B103" s="77" t="s">
        <v>100</v>
      </c>
      <c r="C103" s="77" t="s">
        <v>100</v>
      </c>
      <c r="D103" s="77" t="s">
        <v>100</v>
      </c>
      <c r="E103" s="78" t="s">
        <v>100</v>
      </c>
      <c r="G103" s="62" t="s">
        <v>41</v>
      </c>
      <c r="H103" s="77" t="s">
        <v>100</v>
      </c>
      <c r="I103" s="77" t="s">
        <v>100</v>
      </c>
      <c r="J103" s="77" t="s">
        <v>100</v>
      </c>
      <c r="K103" s="64" t="str">
        <f t="shared" ref="K103:K104" si="20">IF(ISERROR((H103-I103)/ABS(I103)),"",(H103-I103)/ABS(I103))</f>
        <v/>
      </c>
      <c r="L103" s="77">
        <v>30704</v>
      </c>
      <c r="M103" s="79"/>
      <c r="N103" s="75"/>
    </row>
    <row r="104" spans="1:14" ht="9" x14ac:dyDescent="0.15">
      <c r="A104" s="62" t="s">
        <v>87</v>
      </c>
      <c r="B104" s="77" t="s">
        <v>100</v>
      </c>
      <c r="C104" s="77" t="s">
        <v>100</v>
      </c>
      <c r="D104" s="77" t="s">
        <v>100</v>
      </c>
      <c r="E104" s="78" t="s">
        <v>100</v>
      </c>
      <c r="G104" s="62" t="s">
        <v>8</v>
      </c>
      <c r="H104" s="77" t="s">
        <v>100</v>
      </c>
      <c r="I104" s="77" t="s">
        <v>100</v>
      </c>
      <c r="J104" s="77" t="s">
        <v>100</v>
      </c>
      <c r="K104" s="64" t="str">
        <f t="shared" si="20"/>
        <v/>
      </c>
      <c r="L104" s="77">
        <v>7433600</v>
      </c>
      <c r="M104" s="79"/>
      <c r="N104" s="75"/>
    </row>
    <row r="105" spans="1:14" ht="9" x14ac:dyDescent="0.15">
      <c r="A105" s="62" t="s">
        <v>4</v>
      </c>
      <c r="B105" s="77"/>
      <c r="C105" s="77"/>
      <c r="D105" s="77"/>
      <c r="E105" s="78"/>
      <c r="G105" s="62" t="s">
        <v>4</v>
      </c>
      <c r="H105" s="77"/>
      <c r="I105" s="77"/>
      <c r="J105" s="77"/>
      <c r="K105" s="64"/>
      <c r="L105" s="77"/>
      <c r="M105" s="79"/>
      <c r="N105" s="75"/>
    </row>
    <row r="106" spans="1:14" ht="9" x14ac:dyDescent="0.15">
      <c r="A106" s="62" t="s">
        <v>85</v>
      </c>
      <c r="B106" s="77" t="s">
        <v>100</v>
      </c>
      <c r="C106" s="77" t="s">
        <v>100</v>
      </c>
      <c r="D106" s="77" t="s">
        <v>100</v>
      </c>
      <c r="E106" s="78" t="s">
        <v>100</v>
      </c>
      <c r="G106" s="62" t="s">
        <v>41</v>
      </c>
      <c r="H106" s="77" t="s">
        <v>100</v>
      </c>
      <c r="I106" s="77" t="s">
        <v>100</v>
      </c>
      <c r="J106" s="77" t="s">
        <v>100</v>
      </c>
      <c r="K106" s="64" t="str">
        <f t="shared" ref="K106:K108" si="21">IF(ISERROR((H106-I106)/ABS(I106)),"",(H106-I106)/ABS(I106))</f>
        <v/>
      </c>
      <c r="L106" s="77">
        <v>3232</v>
      </c>
      <c r="M106" s="79"/>
      <c r="N106" s="75"/>
    </row>
    <row r="107" spans="1:14" ht="9" x14ac:dyDescent="0.15">
      <c r="A107" s="87" t="s">
        <v>89</v>
      </c>
      <c r="B107" s="77" t="s">
        <v>100</v>
      </c>
      <c r="C107" s="77" t="s">
        <v>100</v>
      </c>
      <c r="D107" s="77" t="s">
        <v>100</v>
      </c>
      <c r="E107" s="78" t="s">
        <v>100</v>
      </c>
      <c r="G107" s="88" t="s">
        <v>88</v>
      </c>
      <c r="H107" s="77" t="s">
        <v>100</v>
      </c>
      <c r="I107" s="77" t="s">
        <v>100</v>
      </c>
      <c r="J107" s="77" t="s">
        <v>100</v>
      </c>
      <c r="K107" s="64" t="str">
        <f t="shared" si="21"/>
        <v/>
      </c>
      <c r="L107" s="77">
        <v>-80315200</v>
      </c>
      <c r="M107" s="79"/>
      <c r="N107" s="75"/>
    </row>
    <row r="108" spans="1:14" ht="9" x14ac:dyDescent="0.15">
      <c r="A108" s="62" t="s">
        <v>86</v>
      </c>
      <c r="B108" s="77" t="s">
        <v>100</v>
      </c>
      <c r="C108" s="77" t="s">
        <v>100</v>
      </c>
      <c r="D108" s="77" t="s">
        <v>100</v>
      </c>
      <c r="E108" s="78" t="s">
        <v>100</v>
      </c>
      <c r="G108" s="62" t="s">
        <v>86</v>
      </c>
      <c r="H108" s="77" t="s">
        <v>100</v>
      </c>
      <c r="I108" s="77" t="s">
        <v>100</v>
      </c>
      <c r="J108" s="77" t="s">
        <v>100</v>
      </c>
      <c r="K108" s="64" t="str">
        <f t="shared" si="21"/>
        <v/>
      </c>
      <c r="L108" s="77" t="s">
        <v>100</v>
      </c>
      <c r="M108" s="79"/>
      <c r="N108" s="75"/>
    </row>
    <row r="109" spans="1:14" ht="9" x14ac:dyDescent="0.15">
      <c r="A109" s="62" t="s">
        <v>53</v>
      </c>
      <c r="B109" s="77"/>
      <c r="C109" s="77"/>
      <c r="D109" s="77"/>
      <c r="E109" s="78"/>
      <c r="G109" s="62" t="s">
        <v>53</v>
      </c>
      <c r="H109" s="61"/>
      <c r="I109" s="77"/>
      <c r="J109" s="77"/>
      <c r="K109" s="64"/>
      <c r="L109" s="77"/>
      <c r="M109" s="79"/>
      <c r="N109" s="75"/>
    </row>
    <row r="110" spans="1:14" ht="9" x14ac:dyDescent="0.15">
      <c r="A110" s="62" t="s">
        <v>87</v>
      </c>
      <c r="B110" s="77" t="s">
        <v>100</v>
      </c>
      <c r="C110" s="77" t="s">
        <v>100</v>
      </c>
      <c r="D110" s="77" t="s">
        <v>100</v>
      </c>
      <c r="E110" s="78" t="s">
        <v>100</v>
      </c>
      <c r="G110" s="62" t="s">
        <v>8</v>
      </c>
      <c r="H110" s="77" t="s">
        <v>100</v>
      </c>
      <c r="I110" s="77" t="s">
        <v>100</v>
      </c>
      <c r="J110" s="77" t="s">
        <v>100</v>
      </c>
      <c r="K110" s="64" t="str">
        <f>IF(ISERROR((H110-I110)/ABS(I110)),"",(H110-I110)/ABS(I110))</f>
        <v/>
      </c>
      <c r="L110" s="77">
        <v>5009600</v>
      </c>
      <c r="M110" s="79"/>
      <c r="N110" s="75"/>
    </row>
    <row r="111" spans="1:14" ht="9" x14ac:dyDescent="0.15">
      <c r="A111" s="62" t="s">
        <v>5</v>
      </c>
      <c r="B111" s="77"/>
      <c r="C111" s="77"/>
      <c r="D111" s="77"/>
      <c r="E111" s="78"/>
      <c r="G111" s="62" t="s">
        <v>5</v>
      </c>
      <c r="H111" s="77"/>
      <c r="I111" s="77"/>
      <c r="J111" s="77"/>
      <c r="K111" s="64"/>
      <c r="L111" s="77"/>
      <c r="M111" s="79"/>
      <c r="N111" s="75"/>
    </row>
    <row r="112" spans="1:14" ht="9" x14ac:dyDescent="0.15">
      <c r="A112" s="62" t="s">
        <v>85</v>
      </c>
      <c r="B112" s="77" t="s">
        <v>100</v>
      </c>
      <c r="C112" s="77" t="s">
        <v>100</v>
      </c>
      <c r="D112" s="77" t="s">
        <v>100</v>
      </c>
      <c r="E112" s="78" t="s">
        <v>100</v>
      </c>
      <c r="G112" s="62" t="s">
        <v>41</v>
      </c>
      <c r="H112" s="77" t="s">
        <v>100</v>
      </c>
      <c r="I112" s="77" t="s">
        <v>100</v>
      </c>
      <c r="J112" s="77" t="s">
        <v>100</v>
      </c>
      <c r="K112" s="64" t="str">
        <f t="shared" ref="K112:K113" si="22">IF(ISERROR((H112-I112)/ABS(I112)),"",(H112-I112)/ABS(I112))</f>
        <v/>
      </c>
      <c r="L112" s="77">
        <v>42016</v>
      </c>
      <c r="M112" s="79"/>
      <c r="N112" s="75"/>
    </row>
    <row r="113" spans="1:14" ht="9" x14ac:dyDescent="0.15">
      <c r="A113" s="62" t="s">
        <v>87</v>
      </c>
      <c r="B113" s="77" t="s">
        <v>100</v>
      </c>
      <c r="C113" s="77" t="s">
        <v>100</v>
      </c>
      <c r="D113" s="77" t="s">
        <v>100</v>
      </c>
      <c r="E113" s="78" t="s">
        <v>100</v>
      </c>
      <c r="G113" s="62" t="s">
        <v>8</v>
      </c>
      <c r="H113" s="77" t="s">
        <v>100</v>
      </c>
      <c r="I113" s="77" t="s">
        <v>100</v>
      </c>
      <c r="J113" s="77" t="s">
        <v>100</v>
      </c>
      <c r="K113" s="64" t="str">
        <f t="shared" si="22"/>
        <v/>
      </c>
      <c r="L113" s="77">
        <v>3490560</v>
      </c>
      <c r="M113" s="79"/>
      <c r="N113" s="75"/>
    </row>
    <row r="114" spans="1:14" ht="5.0999999999999996" customHeight="1" x14ac:dyDescent="0.15">
      <c r="A114" s="76"/>
      <c r="B114" s="81"/>
      <c r="C114" s="81"/>
      <c r="D114" s="81"/>
      <c r="E114" s="80"/>
      <c r="G114" s="76"/>
      <c r="H114" s="81"/>
      <c r="I114" s="81"/>
      <c r="J114" s="81"/>
      <c r="K114" s="65"/>
      <c r="L114" s="81"/>
      <c r="M114" s="82"/>
      <c r="N114" s="75"/>
    </row>
    <row r="115" spans="1:14" ht="3" customHeight="1" x14ac:dyDescent="0.15">
      <c r="A115" s="62"/>
      <c r="B115" s="77"/>
      <c r="C115" s="77"/>
      <c r="D115" s="77"/>
      <c r="E115" s="78"/>
      <c r="G115" s="62"/>
      <c r="H115" s="77"/>
      <c r="I115" s="77"/>
      <c r="J115" s="77"/>
      <c r="K115" s="64"/>
      <c r="L115" s="77"/>
      <c r="M115" s="79"/>
      <c r="N115" s="75"/>
    </row>
    <row r="116" spans="1:14" s="11" customFormat="1" ht="9" x14ac:dyDescent="0.15">
      <c r="A116" s="69" t="s">
        <v>44</v>
      </c>
      <c r="B116" s="61" t="s">
        <v>100</v>
      </c>
      <c r="C116" s="61" t="s">
        <v>100</v>
      </c>
      <c r="D116" s="61" t="s">
        <v>100</v>
      </c>
      <c r="E116" s="84" t="s">
        <v>100</v>
      </c>
      <c r="G116" s="69" t="s">
        <v>44</v>
      </c>
      <c r="H116" s="61" t="s">
        <v>100</v>
      </c>
      <c r="I116" s="61" t="s">
        <v>100</v>
      </c>
      <c r="J116" s="61" t="s">
        <v>100</v>
      </c>
      <c r="K116" s="66" t="str">
        <f>IF(ISERROR((H116-I116)/ABS(I116)),"",(H116-I116)/ABS(I116))</f>
        <v/>
      </c>
      <c r="L116" s="61">
        <v>-64305488</v>
      </c>
      <c r="M116" s="85"/>
      <c r="N116" s="71"/>
    </row>
    <row r="117" spans="1:14" ht="3" customHeight="1" x14ac:dyDescent="0.15">
      <c r="A117" s="76"/>
      <c r="B117" s="81"/>
      <c r="C117" s="81"/>
      <c r="D117" s="81"/>
      <c r="E117" s="80"/>
      <c r="G117" s="76"/>
      <c r="H117" s="81"/>
      <c r="I117" s="81"/>
      <c r="J117" s="81"/>
      <c r="K117" s="65"/>
      <c r="L117" s="81"/>
      <c r="M117" s="82"/>
      <c r="N117" s="75"/>
    </row>
    <row r="118" spans="1:14" ht="8.1" customHeight="1" x14ac:dyDescent="0.15">
      <c r="A118" s="76"/>
      <c r="B118" s="81"/>
      <c r="C118" s="81"/>
      <c r="D118" s="81"/>
      <c r="E118" s="80"/>
      <c r="G118" s="76"/>
      <c r="H118" s="81"/>
      <c r="I118" s="81"/>
      <c r="J118" s="81"/>
      <c r="K118" s="65"/>
      <c r="L118" s="81"/>
      <c r="M118" s="82"/>
      <c r="N118" s="75"/>
    </row>
    <row r="119" spans="1:14" ht="3" customHeight="1" x14ac:dyDescent="0.15">
      <c r="A119" s="62"/>
      <c r="B119" s="77"/>
      <c r="C119" s="77"/>
      <c r="D119" s="77"/>
      <c r="E119" s="78"/>
      <c r="G119" s="62"/>
      <c r="H119" s="77"/>
      <c r="I119" s="77"/>
      <c r="J119" s="77"/>
      <c r="K119" s="64"/>
      <c r="L119" s="77"/>
      <c r="M119" s="79"/>
      <c r="N119" s="75"/>
    </row>
    <row r="120" spans="1:14" s="11" customFormat="1" ht="9" x14ac:dyDescent="0.15">
      <c r="A120" s="69" t="s">
        <v>81</v>
      </c>
      <c r="B120" s="61" t="s">
        <v>100</v>
      </c>
      <c r="C120" s="61" t="s">
        <v>100</v>
      </c>
      <c r="D120" s="61" t="s">
        <v>100</v>
      </c>
      <c r="E120" s="84" t="s">
        <v>100</v>
      </c>
      <c r="G120" s="69" t="s">
        <v>81</v>
      </c>
      <c r="H120" s="61" t="s">
        <v>100</v>
      </c>
      <c r="I120" s="61" t="s">
        <v>100</v>
      </c>
      <c r="J120" s="61" t="s">
        <v>100</v>
      </c>
      <c r="K120" s="66" t="str">
        <f>IF(ISERROR((H120-I120)/ABS(I120)),"",(H120-I120)/ABS(I120))</f>
        <v/>
      </c>
      <c r="L120" s="61">
        <v>275054512</v>
      </c>
      <c r="M120" s="85"/>
      <c r="N120" s="71"/>
    </row>
    <row r="121" spans="1:14" ht="3" customHeight="1" x14ac:dyDescent="0.15">
      <c r="A121" s="76"/>
      <c r="B121" s="81"/>
      <c r="C121" s="81"/>
      <c r="D121" s="81"/>
      <c r="E121" s="80"/>
      <c r="G121" s="76"/>
      <c r="H121" s="81"/>
      <c r="I121" s="81"/>
      <c r="J121" s="81"/>
      <c r="K121" s="65"/>
      <c r="L121" s="81"/>
      <c r="M121" s="82"/>
      <c r="N121" s="75"/>
    </row>
    <row r="122" spans="1:14" ht="8.1" customHeight="1" x14ac:dyDescent="0.15">
      <c r="A122" s="74"/>
      <c r="B122" s="81"/>
      <c r="C122" s="81"/>
      <c r="D122" s="81"/>
      <c r="E122" s="80"/>
      <c r="G122" s="73"/>
      <c r="H122" s="81"/>
      <c r="I122" s="81"/>
      <c r="J122" s="81"/>
      <c r="K122" s="65"/>
      <c r="L122" s="81"/>
      <c r="M122" s="82"/>
      <c r="N122" s="75"/>
    </row>
    <row r="123" spans="1:14" ht="3" customHeight="1" x14ac:dyDescent="0.15">
      <c r="A123" s="62"/>
      <c r="B123" s="77"/>
      <c r="C123" s="77"/>
      <c r="D123" s="77"/>
      <c r="E123" s="78"/>
      <c r="G123" s="62"/>
      <c r="H123" s="77"/>
      <c r="I123" s="77"/>
      <c r="J123" s="77"/>
      <c r="K123" s="67"/>
      <c r="L123" s="77"/>
      <c r="M123" s="79"/>
      <c r="N123" s="75"/>
    </row>
    <row r="124" spans="1:14" s="11" customFormat="1" ht="9" x14ac:dyDescent="0.15">
      <c r="A124" s="69" t="s">
        <v>9</v>
      </c>
      <c r="B124" s="61">
        <v>128906622.39</v>
      </c>
      <c r="C124" s="61">
        <v>47176693.030000001</v>
      </c>
      <c r="D124" s="61">
        <v>6321216.0599999996</v>
      </c>
      <c r="E124" s="84">
        <v>88051145.420000002</v>
      </c>
      <c r="G124" s="69" t="s">
        <v>9</v>
      </c>
      <c r="H124" s="61">
        <v>385629108.69999999</v>
      </c>
      <c r="I124" s="61">
        <v>358175178.50999999</v>
      </c>
      <c r="J124" s="61">
        <v>27453930.190000001</v>
      </c>
      <c r="K124" s="66">
        <f>IF(ISERROR((H124-I124)/ABS(I124)),"",(H124-I124)/ABS(I124))</f>
        <v>7.6649449311947518E-2</v>
      </c>
      <c r="L124" s="61">
        <v>2547062112</v>
      </c>
      <c r="M124" s="85">
        <f t="shared" ref="M124" si="23">H124/L124</f>
        <v>0.15140153311659799</v>
      </c>
      <c r="N124" s="71"/>
    </row>
    <row r="125" spans="1:14" ht="3" customHeight="1" x14ac:dyDescent="0.15">
      <c r="A125" s="73"/>
      <c r="B125" s="81"/>
      <c r="C125" s="81"/>
      <c r="D125" s="81"/>
      <c r="E125" s="80"/>
      <c r="G125" s="73"/>
      <c r="H125" s="81"/>
      <c r="I125" s="81"/>
      <c r="J125" s="81"/>
      <c r="K125" s="68"/>
      <c r="L125" s="81"/>
      <c r="M125" s="89"/>
      <c r="N125" s="75"/>
    </row>
    <row r="126" spans="1:14" ht="6" customHeight="1" x14ac:dyDescent="0.15">
      <c r="A126" s="75"/>
      <c r="B126" s="90"/>
      <c r="C126" s="90"/>
      <c r="D126" s="90"/>
      <c r="E126" s="90"/>
      <c r="G126" s="75"/>
      <c r="H126" s="90"/>
      <c r="I126" s="90"/>
      <c r="J126" s="90"/>
      <c r="K126" s="75"/>
      <c r="L126" s="90"/>
      <c r="M126" s="75"/>
      <c r="N126" s="75"/>
    </row>
    <row r="127" spans="1:14" ht="9" customHeight="1" x14ac:dyDescent="0.15">
      <c r="A127" s="57" t="s">
        <v>82</v>
      </c>
      <c r="B127" s="58">
        <v>30000</v>
      </c>
      <c r="C127" s="33"/>
      <c r="D127" s="90"/>
      <c r="E127" s="91"/>
      <c r="G127" s="57" t="s">
        <v>82</v>
      </c>
      <c r="H127" s="58">
        <v>710236.49</v>
      </c>
      <c r="I127" s="33"/>
      <c r="J127" s="90"/>
      <c r="K127" s="75"/>
      <c r="L127" s="90"/>
      <c r="M127" s="75"/>
      <c r="N127" s="75"/>
    </row>
    <row r="128" spans="1:14" ht="9.75" customHeight="1" x14ac:dyDescent="0.15">
      <c r="A128" s="100" t="s">
        <v>110</v>
      </c>
      <c r="B128" s="100"/>
      <c r="C128" s="100"/>
      <c r="D128" s="100"/>
      <c r="E128" s="100"/>
      <c r="F128" s="6"/>
      <c r="G128" s="100"/>
      <c r="H128" s="100"/>
      <c r="I128" s="100"/>
      <c r="J128" s="100"/>
      <c r="K128" s="100"/>
      <c r="L128" s="100"/>
      <c r="M128" s="100"/>
    </row>
    <row r="129" spans="1:13" ht="8.1" customHeight="1" x14ac:dyDescent="0.15">
      <c r="A129" s="45"/>
      <c r="B129" s="45"/>
      <c r="C129" s="45"/>
      <c r="D129" s="45"/>
      <c r="E129" s="45"/>
      <c r="F129" s="6"/>
      <c r="G129" s="45"/>
      <c r="H129" s="45"/>
      <c r="I129" s="45"/>
      <c r="J129" s="45"/>
      <c r="K129" s="45"/>
      <c r="L129" s="45"/>
      <c r="M129" s="45"/>
    </row>
    <row r="130" spans="1:13" ht="8.25" customHeight="1" x14ac:dyDescent="0.15">
      <c r="A130" s="92" t="s">
        <v>39</v>
      </c>
      <c r="B130" s="42"/>
      <c r="C130" s="93" t="s">
        <v>40</v>
      </c>
      <c r="D130" s="44"/>
      <c r="E130" s="42"/>
      <c r="G130" s="100"/>
      <c r="H130" s="100"/>
      <c r="I130" s="100"/>
      <c r="J130" s="100"/>
      <c r="K130" s="100"/>
      <c r="L130" s="100"/>
      <c r="M130" s="100"/>
    </row>
    <row r="131" spans="1:13" ht="9" customHeight="1" x14ac:dyDescent="0.15">
      <c r="A131" s="92" t="s">
        <v>15</v>
      </c>
      <c r="C131" s="94" t="s">
        <v>92</v>
      </c>
      <c r="D131" s="13"/>
      <c r="E131" s="13"/>
      <c r="G131" s="100" t="str">
        <f>+A128</f>
        <v>Vitoria-Gasteizen, 2022ko APIRILAREN 8an / Vitoria-Gasteiz,  8 de ABRIL DE 2022</v>
      </c>
      <c r="H131" s="100"/>
      <c r="I131" s="100"/>
      <c r="J131" s="100"/>
      <c r="K131" s="100"/>
      <c r="L131" s="100"/>
      <c r="M131" s="100"/>
    </row>
    <row r="132" spans="1:13" ht="9" customHeight="1" x14ac:dyDescent="0.15">
      <c r="A132" s="92"/>
      <c r="C132" s="94"/>
      <c r="D132" s="13"/>
      <c r="E132" s="13"/>
      <c r="G132" s="92"/>
      <c r="H132" s="13"/>
      <c r="I132" s="13"/>
      <c r="J132" s="94"/>
      <c r="L132" s="13"/>
    </row>
    <row r="133" spans="1:13" ht="9" customHeight="1" x14ac:dyDescent="0.15">
      <c r="A133" s="92"/>
      <c r="C133" s="94"/>
      <c r="D133" s="13"/>
      <c r="E133" s="13"/>
      <c r="G133" s="92"/>
      <c r="H133" s="13"/>
      <c r="I133" s="13"/>
      <c r="J133" s="94"/>
      <c r="L133" s="13"/>
    </row>
    <row r="134" spans="1:13" ht="11.25" customHeight="1" x14ac:dyDescent="0.15">
      <c r="B134" s="13"/>
      <c r="C134" s="43"/>
      <c r="D134" s="13"/>
      <c r="E134" s="13"/>
      <c r="H134" s="13"/>
      <c r="I134" s="13"/>
      <c r="J134" s="13"/>
      <c r="L134" s="13"/>
    </row>
    <row r="135" spans="1:13" ht="12.75" x14ac:dyDescent="0.2">
      <c r="A135"/>
      <c r="B135" s="14"/>
      <c r="C135" s="14"/>
      <c r="D135" s="90"/>
      <c r="E135" s="14"/>
      <c r="H135" s="13"/>
      <c r="I135" s="13"/>
      <c r="J135" s="13"/>
      <c r="L135" s="13"/>
    </row>
    <row r="136" spans="1:13" ht="12.75" x14ac:dyDescent="0.2">
      <c r="A136"/>
      <c r="B136"/>
      <c r="C136"/>
      <c r="D136"/>
      <c r="E136"/>
      <c r="G136" s="6"/>
      <c r="H136" s="6"/>
      <c r="I136" s="6"/>
      <c r="J136" s="6"/>
      <c r="K136" s="6"/>
      <c r="L136" s="6"/>
      <c r="M136" s="6"/>
    </row>
    <row r="137" spans="1:13" ht="12.75" x14ac:dyDescent="0.2">
      <c r="A137"/>
      <c r="B137"/>
      <c r="C137"/>
      <c r="D137"/>
      <c r="E137"/>
      <c r="G137" s="6"/>
      <c r="H137" s="6"/>
      <c r="I137" s="6"/>
      <c r="K137" s="6"/>
      <c r="L137" s="6"/>
      <c r="M137" s="6"/>
    </row>
    <row r="138" spans="1:13" ht="12.75" x14ac:dyDescent="0.2">
      <c r="A138"/>
      <c r="B138"/>
      <c r="C138"/>
      <c r="D138"/>
      <c r="E138"/>
    </row>
    <row r="139" spans="1:13" ht="12.75" x14ac:dyDescent="0.2">
      <c r="A139"/>
      <c r="B139"/>
      <c r="C139"/>
      <c r="D139"/>
      <c r="E139"/>
    </row>
    <row r="163" spans="13:13" ht="9" x14ac:dyDescent="0.15">
      <c r="M163" s="95"/>
    </row>
  </sheetData>
  <mergeCells count="4">
    <mergeCell ref="A128:E128"/>
    <mergeCell ref="G128:M128"/>
    <mergeCell ref="G130:M130"/>
    <mergeCell ref="G131:M131"/>
  </mergeCells>
  <printOptions horizontalCentered="1" gridLinesSet="0"/>
  <pageMargins left="0" right="0" top="0" bottom="0" header="0" footer="3.937007874015748E-2"/>
  <pageSetup paperSize="9" scale="82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3073" r:id="rId4">
          <objectPr defaultSize="0" autoPict="0" r:id="rId5">
            <anchor moveWithCells="1" sizeWithCells="1">
              <from>
                <xdr:col>4</xdr:col>
                <xdr:colOff>66675</xdr:colOff>
                <xdr:row>125</xdr:row>
                <xdr:rowOff>57150</xdr:rowOff>
              </from>
              <to>
                <xdr:col>4</xdr:col>
                <xdr:colOff>466725</xdr:colOff>
                <xdr:row>133</xdr:row>
                <xdr:rowOff>66675</xdr:rowOff>
              </to>
            </anchor>
          </objectPr>
        </oleObject>
      </mc:Choice>
      <mc:Fallback>
        <oleObject progId="Word.Picture.8" shapeId="3073" r:id="rId4"/>
      </mc:Fallback>
    </mc:AlternateContent>
    <mc:AlternateContent xmlns:mc="http://schemas.openxmlformats.org/markup-compatibility/2006">
      <mc:Choice Requires="x14">
        <oleObject progId="Word.Picture.8" shapeId="3074" r:id="rId6">
          <objectPr defaultSize="0" autoPict="0" r:id="rId5">
            <anchor moveWithCells="1" sizeWithCells="1">
              <from>
                <xdr:col>11</xdr:col>
                <xdr:colOff>685800</xdr:colOff>
                <xdr:row>126</xdr:row>
                <xdr:rowOff>9525</xdr:rowOff>
              </from>
              <to>
                <xdr:col>12</xdr:col>
                <xdr:colOff>371475</xdr:colOff>
                <xdr:row>133</xdr:row>
                <xdr:rowOff>95250</xdr:rowOff>
              </to>
            </anchor>
          </objectPr>
        </oleObject>
      </mc:Choice>
      <mc:Fallback>
        <oleObject progId="Word.Picture.8" shapeId="3074" r:id="rId6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A6560-3652-4BF3-A353-E75874E03831}">
  <dimension ref="A1:N164"/>
  <sheetViews>
    <sheetView showGridLines="0" workbookViewId="0"/>
  </sheetViews>
  <sheetFormatPr baseColWidth="10" defaultRowHeight="8.25" x14ac:dyDescent="0.15"/>
  <cols>
    <col min="1" max="1" width="54.85546875" style="1" customWidth="1"/>
    <col min="2" max="2" width="11.7109375" style="1" customWidth="1"/>
    <col min="3" max="3" width="10.7109375" style="1" customWidth="1"/>
    <col min="4" max="4" width="10.42578125" style="1" customWidth="1"/>
    <col min="5" max="5" width="11.140625" style="1" customWidth="1"/>
    <col min="6" max="6" width="11.42578125" style="1"/>
    <col min="7" max="7" width="54.42578125" style="1" customWidth="1"/>
    <col min="8" max="8" width="14.5703125" style="1" customWidth="1"/>
    <col min="9" max="9" width="14.140625" style="1" customWidth="1"/>
    <col min="10" max="10" width="10.28515625" style="1" customWidth="1"/>
    <col min="11" max="11" width="8.140625" style="1" customWidth="1"/>
    <col min="12" max="12" width="11.140625" style="1" customWidth="1"/>
    <col min="13" max="13" width="9.5703125" style="1" customWidth="1"/>
    <col min="14" max="16384" width="11.42578125" style="1"/>
  </cols>
  <sheetData>
    <row r="1" spans="1:14" ht="9.9499999999999993" customHeight="1" x14ac:dyDescent="0.15"/>
    <row r="2" spans="1:14" ht="8.1" customHeight="1" x14ac:dyDescent="0.15"/>
    <row r="3" spans="1:14" ht="17.25" customHeight="1" x14ac:dyDescent="0.15"/>
    <row r="4" spans="1:14" ht="8.1" customHeight="1" x14ac:dyDescent="0.15"/>
    <row r="5" spans="1:14" ht="8.1" customHeight="1" x14ac:dyDescent="0.15"/>
    <row r="6" spans="1:14" ht="8.1" customHeight="1" x14ac:dyDescent="0.15"/>
    <row r="7" spans="1:14" ht="8.1" customHeight="1" x14ac:dyDescent="0.15"/>
    <row r="8" spans="1:14" x14ac:dyDescent="0.15">
      <c r="E8" s="15" t="s">
        <v>91</v>
      </c>
      <c r="M8" s="15" t="str">
        <f>+E8</f>
        <v>GP-10-01-IMP/VER:09</v>
      </c>
    </row>
    <row r="9" spans="1:14" ht="5.0999999999999996" customHeight="1" x14ac:dyDescent="0.15">
      <c r="A9" s="3"/>
      <c r="B9" s="3"/>
      <c r="C9" s="3"/>
      <c r="D9" s="3"/>
      <c r="E9" s="8"/>
      <c r="G9" s="34"/>
      <c r="H9" s="34"/>
      <c r="I9" s="34"/>
      <c r="J9" s="34"/>
      <c r="K9" s="34"/>
      <c r="L9" s="34"/>
      <c r="M9" s="35"/>
    </row>
    <row r="10" spans="1:14" s="11" customFormat="1" ht="10.5" x14ac:dyDescent="0.15">
      <c r="A10" s="55" t="s">
        <v>111</v>
      </c>
      <c r="B10" s="69" t="s">
        <v>26</v>
      </c>
      <c r="C10" s="69" t="s">
        <v>16</v>
      </c>
      <c r="D10" s="69" t="s">
        <v>28</v>
      </c>
      <c r="E10" s="70" t="s">
        <v>17</v>
      </c>
      <c r="G10" s="55" t="s">
        <v>112</v>
      </c>
      <c r="H10" s="69" t="s">
        <v>19</v>
      </c>
      <c r="I10" s="69" t="s">
        <v>29</v>
      </c>
      <c r="J10" s="69" t="s">
        <v>20</v>
      </c>
      <c r="K10" s="69" t="s">
        <v>21</v>
      </c>
      <c r="L10" s="69" t="s">
        <v>33</v>
      </c>
      <c r="M10" s="70" t="s">
        <v>24</v>
      </c>
      <c r="N10" s="71"/>
    </row>
    <row r="11" spans="1:14" s="11" customFormat="1" ht="10.5" x14ac:dyDescent="0.15">
      <c r="A11" s="55"/>
      <c r="B11" s="69" t="s">
        <v>27</v>
      </c>
      <c r="C11" s="69"/>
      <c r="D11" s="69" t="s">
        <v>26</v>
      </c>
      <c r="E11" s="70"/>
      <c r="G11" s="55"/>
      <c r="H11" s="69" t="s">
        <v>31</v>
      </c>
      <c r="I11" s="69" t="s">
        <v>35</v>
      </c>
      <c r="J11" s="69"/>
      <c r="K11" s="69"/>
      <c r="L11" s="69" t="s">
        <v>34</v>
      </c>
      <c r="M11" s="70"/>
      <c r="N11" s="71"/>
    </row>
    <row r="12" spans="1:14" s="11" customFormat="1" ht="10.5" x14ac:dyDescent="0.15">
      <c r="A12" s="55" t="s">
        <v>113</v>
      </c>
      <c r="B12" s="69" t="s">
        <v>25</v>
      </c>
      <c r="C12" s="69" t="s">
        <v>13</v>
      </c>
      <c r="D12" s="69" t="s">
        <v>14</v>
      </c>
      <c r="E12" s="70" t="s">
        <v>18</v>
      </c>
      <c r="G12" s="55" t="s">
        <v>114</v>
      </c>
      <c r="H12" s="69" t="s">
        <v>32</v>
      </c>
      <c r="I12" s="69" t="s">
        <v>30</v>
      </c>
      <c r="J12" s="69" t="s">
        <v>12</v>
      </c>
      <c r="K12" s="69" t="s">
        <v>22</v>
      </c>
      <c r="L12" s="69" t="s">
        <v>23</v>
      </c>
      <c r="M12" s="70" t="s">
        <v>36</v>
      </c>
      <c r="N12" s="71"/>
    </row>
    <row r="13" spans="1:14" ht="5.0999999999999996" customHeight="1" x14ac:dyDescent="0.15">
      <c r="A13" s="7"/>
      <c r="B13" s="5"/>
      <c r="C13" s="5"/>
      <c r="D13" s="5"/>
      <c r="E13" s="9"/>
      <c r="G13" s="72"/>
      <c r="H13" s="73"/>
      <c r="I13" s="73"/>
      <c r="J13" s="73"/>
      <c r="K13" s="73"/>
      <c r="L13" s="73"/>
      <c r="M13" s="74"/>
      <c r="N13" s="75"/>
    </row>
    <row r="14" spans="1:14" ht="5.0999999999999996" customHeight="1" x14ac:dyDescent="0.15">
      <c r="A14" s="4"/>
      <c r="B14" s="4"/>
      <c r="C14" s="4"/>
      <c r="D14" s="4"/>
      <c r="E14" s="10"/>
      <c r="G14" s="4"/>
      <c r="H14" s="62"/>
      <c r="I14" s="62"/>
      <c r="J14" s="62"/>
      <c r="K14" s="64"/>
      <c r="L14" s="62"/>
      <c r="M14" s="76"/>
      <c r="N14" s="75"/>
    </row>
    <row r="15" spans="1:14" ht="9" customHeight="1" x14ac:dyDescent="0.15">
      <c r="A15" s="62" t="s">
        <v>0</v>
      </c>
      <c r="B15" s="4"/>
      <c r="C15" s="4"/>
      <c r="D15" s="4"/>
      <c r="E15" s="10"/>
      <c r="G15" s="62" t="s">
        <v>0</v>
      </c>
      <c r="H15" s="62"/>
      <c r="I15" s="62"/>
      <c r="J15" s="62"/>
      <c r="K15" s="64"/>
      <c r="L15" s="62"/>
      <c r="M15" s="76"/>
      <c r="N15" s="75"/>
    </row>
    <row r="16" spans="1:14" ht="9" x14ac:dyDescent="0.15">
      <c r="A16" s="62" t="s">
        <v>83</v>
      </c>
      <c r="B16" s="77">
        <v>56336935.82</v>
      </c>
      <c r="C16" s="77">
        <v>85300.53</v>
      </c>
      <c r="D16" s="77">
        <v>552658.56000000006</v>
      </c>
      <c r="E16" s="78">
        <v>56804293.850000001</v>
      </c>
      <c r="G16" s="62" t="s">
        <v>83</v>
      </c>
      <c r="H16" s="77">
        <v>254440697.84</v>
      </c>
      <c r="I16" s="77">
        <v>235179293.97999999</v>
      </c>
      <c r="J16" s="77">
        <v>19261403.859999999</v>
      </c>
      <c r="K16" s="64">
        <f>IF(ISERROR((H16-I16)/ABS(I16)),"",(H16-I16)/ABS(I16))</f>
        <v>8.1900934108757178E-2</v>
      </c>
      <c r="L16" s="77">
        <v>920000000</v>
      </c>
      <c r="M16" s="79">
        <f t="shared" ref="M16:M22" si="0">H16/L16</f>
        <v>0.27656597591304349</v>
      </c>
      <c r="N16" s="75"/>
    </row>
    <row r="17" spans="1:14" ht="9" x14ac:dyDescent="0.15">
      <c r="A17" s="62" t="s">
        <v>46</v>
      </c>
      <c r="B17" s="77">
        <v>1149098.6100000001</v>
      </c>
      <c r="C17" s="77">
        <v>13681.18</v>
      </c>
      <c r="D17" s="77">
        <v>6693.6</v>
      </c>
      <c r="E17" s="78">
        <v>1142111.03</v>
      </c>
      <c r="G17" s="62" t="s">
        <v>46</v>
      </c>
      <c r="H17" s="77">
        <v>5934901.3799999999</v>
      </c>
      <c r="I17" s="77">
        <v>7625406.4900000002</v>
      </c>
      <c r="J17" s="77">
        <v>-1690505.11</v>
      </c>
      <c r="K17" s="64">
        <f t="shared" ref="K17:K25" si="1">IF(ISERROR((H17-I17)/ABS(I17)),"",(H17-I17)/ABS(I17))</f>
        <v>-0.22169376966551724</v>
      </c>
      <c r="L17" s="77">
        <v>17100000</v>
      </c>
      <c r="M17" s="79">
        <f t="shared" si="0"/>
        <v>0.34707025614035086</v>
      </c>
      <c r="N17" s="75"/>
    </row>
    <row r="18" spans="1:14" ht="9" x14ac:dyDescent="0.15">
      <c r="A18" s="62" t="s">
        <v>47</v>
      </c>
      <c r="B18" s="77">
        <v>157336.97</v>
      </c>
      <c r="C18" s="77">
        <v>2982.98</v>
      </c>
      <c r="D18" s="77">
        <v>13293.87</v>
      </c>
      <c r="E18" s="78">
        <v>167647.85999999999</v>
      </c>
      <c r="G18" s="62" t="s">
        <v>47</v>
      </c>
      <c r="H18" s="77">
        <v>2497180.1</v>
      </c>
      <c r="I18" s="77">
        <v>2141663</v>
      </c>
      <c r="J18" s="77">
        <v>355517.1</v>
      </c>
      <c r="K18" s="64">
        <f t="shared" si="1"/>
        <v>0.166000486537798</v>
      </c>
      <c r="L18" s="77">
        <v>9000000</v>
      </c>
      <c r="M18" s="79">
        <f t="shared" si="0"/>
        <v>0.27746445555555554</v>
      </c>
      <c r="N18" s="75"/>
    </row>
    <row r="19" spans="1:14" ht="9" x14ac:dyDescent="0.15">
      <c r="A19" s="62" t="s">
        <v>62</v>
      </c>
      <c r="B19" s="77">
        <v>372580.54</v>
      </c>
      <c r="C19" s="77" t="s">
        <v>100</v>
      </c>
      <c r="D19" s="77" t="s">
        <v>100</v>
      </c>
      <c r="E19" s="78">
        <v>372580.54</v>
      </c>
      <c r="G19" s="62" t="s">
        <v>62</v>
      </c>
      <c r="H19" s="77">
        <v>1790453.32</v>
      </c>
      <c r="I19" s="77">
        <v>1054763.83</v>
      </c>
      <c r="J19" s="77">
        <v>735689.49</v>
      </c>
      <c r="K19" s="64">
        <f t="shared" si="1"/>
        <v>0.69749214855044839</v>
      </c>
      <c r="L19" s="77">
        <v>5300000</v>
      </c>
      <c r="M19" s="79">
        <f t="shared" si="0"/>
        <v>0.33782138113207549</v>
      </c>
      <c r="N19" s="75"/>
    </row>
    <row r="20" spans="1:14" ht="9" x14ac:dyDescent="0.15">
      <c r="A20" s="62" t="s">
        <v>63</v>
      </c>
      <c r="B20" s="77" t="s">
        <v>100</v>
      </c>
      <c r="C20" s="77" t="s">
        <v>100</v>
      </c>
      <c r="D20" s="77" t="s">
        <v>100</v>
      </c>
      <c r="E20" s="78" t="s">
        <v>100</v>
      </c>
      <c r="G20" s="62" t="s">
        <v>63</v>
      </c>
      <c r="H20" s="77">
        <v>199746.85</v>
      </c>
      <c r="I20" s="77">
        <v>558738.25</v>
      </c>
      <c r="J20" s="77">
        <v>-358991.4</v>
      </c>
      <c r="K20" s="64">
        <f t="shared" si="1"/>
        <v>-0.64250371260603689</v>
      </c>
      <c r="L20" s="77">
        <v>1100000</v>
      </c>
      <c r="M20" s="79">
        <f t="shared" si="0"/>
        <v>0.18158804545454546</v>
      </c>
      <c r="N20" s="75"/>
    </row>
    <row r="21" spans="1:14" ht="9" x14ac:dyDescent="0.15">
      <c r="A21" s="62" t="s">
        <v>48</v>
      </c>
      <c r="B21" s="77">
        <v>110314.79</v>
      </c>
      <c r="C21" s="77" t="s">
        <v>100</v>
      </c>
      <c r="D21" s="77">
        <v>65547.850000000006</v>
      </c>
      <c r="E21" s="78">
        <v>175862.64</v>
      </c>
      <c r="G21" s="62" t="s">
        <v>48</v>
      </c>
      <c r="H21" s="77">
        <v>8394987.7100000009</v>
      </c>
      <c r="I21" s="77">
        <v>1091538.1100000001</v>
      </c>
      <c r="J21" s="77">
        <v>7303449.5999999996</v>
      </c>
      <c r="K21" s="64">
        <f t="shared" si="1"/>
        <v>6.6909707806720551</v>
      </c>
      <c r="L21" s="77">
        <v>27000000</v>
      </c>
      <c r="M21" s="79">
        <f t="shared" si="0"/>
        <v>0.31092547074074078</v>
      </c>
      <c r="N21" s="75"/>
    </row>
    <row r="22" spans="1:14" ht="9" x14ac:dyDescent="0.15">
      <c r="A22" s="62" t="s">
        <v>64</v>
      </c>
      <c r="B22" s="77">
        <v>610949.53</v>
      </c>
      <c r="C22" s="77">
        <v>31413523.73</v>
      </c>
      <c r="D22" s="77">
        <v>199828.99</v>
      </c>
      <c r="E22" s="78">
        <v>-30602745.210000001</v>
      </c>
      <c r="G22" s="62" t="s">
        <v>64</v>
      </c>
      <c r="H22" s="77">
        <v>-30621003.440000001</v>
      </c>
      <c r="I22" s="77">
        <v>-46106342.469999999</v>
      </c>
      <c r="J22" s="77">
        <v>15485339.029999999</v>
      </c>
      <c r="K22" s="64">
        <f t="shared" si="1"/>
        <v>0.33586136311020198</v>
      </c>
      <c r="L22" s="77">
        <v>-6500000</v>
      </c>
      <c r="M22" s="79">
        <f t="shared" si="0"/>
        <v>4.7109236061538464</v>
      </c>
      <c r="N22" s="75"/>
    </row>
    <row r="23" spans="1:14" ht="5.0999999999999996" customHeight="1" x14ac:dyDescent="0.15">
      <c r="A23" s="76"/>
      <c r="B23" s="80"/>
      <c r="C23" s="81"/>
      <c r="D23" s="81"/>
      <c r="E23" s="80"/>
      <c r="G23" s="76"/>
      <c r="H23" s="81"/>
      <c r="I23" s="81"/>
      <c r="J23" s="81"/>
      <c r="K23" s="65" t="str">
        <f t="shared" si="1"/>
        <v/>
      </c>
      <c r="L23" s="81"/>
      <c r="M23" s="82"/>
      <c r="N23" s="75"/>
    </row>
    <row r="24" spans="1:14" ht="3" customHeight="1" x14ac:dyDescent="0.15">
      <c r="A24" s="62"/>
      <c r="B24" s="77"/>
      <c r="C24" s="77"/>
      <c r="D24" s="77"/>
      <c r="E24" s="78"/>
      <c r="G24" s="62"/>
      <c r="H24" s="77"/>
      <c r="I24" s="77"/>
      <c r="J24" s="77"/>
      <c r="K24" s="64" t="str">
        <f t="shared" si="1"/>
        <v/>
      </c>
      <c r="L24" s="77"/>
      <c r="M24" s="79"/>
      <c r="N24" s="75"/>
    </row>
    <row r="25" spans="1:14" s="11" customFormat="1" ht="9" x14ac:dyDescent="0.15">
      <c r="A25" s="83" t="s">
        <v>2</v>
      </c>
      <c r="B25" s="61">
        <v>58737216.259999998</v>
      </c>
      <c r="C25" s="61">
        <v>31515488.420000002</v>
      </c>
      <c r="D25" s="61">
        <v>838022.87</v>
      </c>
      <c r="E25" s="84">
        <v>28059750.710000001</v>
      </c>
      <c r="G25" s="83" t="s">
        <v>2</v>
      </c>
      <c r="H25" s="61">
        <v>242636963.75999999</v>
      </c>
      <c r="I25" s="61">
        <v>201545061.19</v>
      </c>
      <c r="J25" s="61">
        <v>41091902.57</v>
      </c>
      <c r="K25" s="66">
        <f t="shared" si="1"/>
        <v>0.20388444314823448</v>
      </c>
      <c r="L25" s="61">
        <v>973000000</v>
      </c>
      <c r="M25" s="85">
        <f t="shared" ref="M25" si="2">H25/L25</f>
        <v>0.24936995247687563</v>
      </c>
      <c r="N25" s="71"/>
    </row>
    <row r="26" spans="1:14" ht="3" customHeight="1" x14ac:dyDescent="0.15">
      <c r="A26" s="76"/>
      <c r="B26" s="81"/>
      <c r="C26" s="81"/>
      <c r="D26" s="81"/>
      <c r="E26" s="80"/>
      <c r="G26" s="76"/>
      <c r="H26" s="81"/>
      <c r="I26" s="81"/>
      <c r="J26" s="81"/>
      <c r="K26" s="65"/>
      <c r="L26" s="81"/>
      <c r="M26" s="82"/>
      <c r="N26" s="75"/>
    </row>
    <row r="27" spans="1:14" ht="5.0999999999999996" customHeight="1" x14ac:dyDescent="0.15">
      <c r="A27" s="62"/>
      <c r="B27" s="77"/>
      <c r="C27" s="77"/>
      <c r="D27" s="77"/>
      <c r="E27" s="78"/>
      <c r="G27" s="62"/>
      <c r="H27" s="77"/>
      <c r="I27" s="77"/>
      <c r="J27" s="77"/>
      <c r="K27" s="64"/>
      <c r="L27" s="77"/>
      <c r="M27" s="79"/>
      <c r="N27" s="75"/>
    </row>
    <row r="28" spans="1:14" ht="9" customHeight="1" x14ac:dyDescent="0.15">
      <c r="A28" s="62" t="s">
        <v>3</v>
      </c>
      <c r="B28" s="77"/>
      <c r="C28" s="77"/>
      <c r="D28" s="77"/>
      <c r="E28" s="78"/>
      <c r="G28" s="62" t="s">
        <v>3</v>
      </c>
      <c r="H28" s="77"/>
      <c r="I28" s="77"/>
      <c r="J28" s="77"/>
      <c r="K28" s="64"/>
      <c r="L28" s="77"/>
      <c r="M28" s="79"/>
      <c r="N28" s="75"/>
    </row>
    <row r="29" spans="1:14" ht="9" x14ac:dyDescent="0.15">
      <c r="A29" s="62" t="s">
        <v>46</v>
      </c>
      <c r="B29" s="77">
        <v>1149098.6100000001</v>
      </c>
      <c r="C29" s="77">
        <v>13681.18</v>
      </c>
      <c r="D29" s="77">
        <v>6693.59</v>
      </c>
      <c r="E29" s="78">
        <v>1142111.02</v>
      </c>
      <c r="G29" s="62" t="s">
        <v>46</v>
      </c>
      <c r="H29" s="77">
        <v>5934901.2699999996</v>
      </c>
      <c r="I29" s="77">
        <v>7625406.4299999997</v>
      </c>
      <c r="J29" s="77">
        <v>-1690505.16</v>
      </c>
      <c r="K29" s="64">
        <f t="shared" ref="K29:K32" si="3">IF(ISERROR((H29-I29)/ABS(I29)),"",(H29-I29)/ABS(I29))</f>
        <v>-0.22169377796692735</v>
      </c>
      <c r="L29" s="77">
        <v>17100000</v>
      </c>
      <c r="M29" s="79">
        <f t="shared" ref="M29:M32" si="4">H29/L29</f>
        <v>0.34707024970760231</v>
      </c>
      <c r="N29" s="75"/>
    </row>
    <row r="30" spans="1:14" ht="9" x14ac:dyDescent="0.15">
      <c r="A30" s="62" t="s">
        <v>47</v>
      </c>
      <c r="B30" s="77">
        <v>157336.97</v>
      </c>
      <c r="C30" s="77">
        <v>2982.96</v>
      </c>
      <c r="D30" s="77">
        <v>13293.85</v>
      </c>
      <c r="E30" s="78">
        <v>167647.85999999999</v>
      </c>
      <c r="G30" s="62" t="s">
        <v>47</v>
      </c>
      <c r="H30" s="77">
        <v>2497180.0299999998</v>
      </c>
      <c r="I30" s="77">
        <v>2141662.84</v>
      </c>
      <c r="J30" s="77">
        <v>355517.19</v>
      </c>
      <c r="K30" s="64">
        <f t="shared" si="3"/>
        <v>0.16600054096283426</v>
      </c>
      <c r="L30" s="77">
        <v>9000000</v>
      </c>
      <c r="M30" s="79">
        <f t="shared" si="4"/>
        <v>0.27746444777777773</v>
      </c>
      <c r="N30" s="75"/>
    </row>
    <row r="31" spans="1:14" ht="9" x14ac:dyDescent="0.15">
      <c r="A31" s="62" t="s">
        <v>65</v>
      </c>
      <c r="B31" s="77">
        <v>372580.53</v>
      </c>
      <c r="C31" s="77" t="s">
        <v>100</v>
      </c>
      <c r="D31" s="77" t="s">
        <v>100</v>
      </c>
      <c r="E31" s="78">
        <v>372580.53</v>
      </c>
      <c r="G31" s="62" t="s">
        <v>65</v>
      </c>
      <c r="H31" s="77">
        <v>1790453.3</v>
      </c>
      <c r="I31" s="77">
        <v>1054763.83</v>
      </c>
      <c r="J31" s="77">
        <v>735689.47</v>
      </c>
      <c r="K31" s="64">
        <f t="shared" si="3"/>
        <v>0.69749212958885776</v>
      </c>
      <c r="L31" s="77">
        <v>5300000</v>
      </c>
      <c r="M31" s="79">
        <f t="shared" si="4"/>
        <v>0.33782137735849055</v>
      </c>
      <c r="N31" s="75"/>
    </row>
    <row r="32" spans="1:14" ht="9" x14ac:dyDescent="0.15">
      <c r="A32" s="62" t="s">
        <v>1</v>
      </c>
      <c r="B32" s="77">
        <v>17935919.940000001</v>
      </c>
      <c r="C32" s="77">
        <v>258354.12</v>
      </c>
      <c r="D32" s="77">
        <v>303898.21999999997</v>
      </c>
      <c r="E32" s="78">
        <v>17981464.039999999</v>
      </c>
      <c r="G32" s="62" t="s">
        <v>1</v>
      </c>
      <c r="H32" s="77">
        <v>20314798.73</v>
      </c>
      <c r="I32" s="77">
        <v>15626620.449999999</v>
      </c>
      <c r="J32" s="77">
        <v>4688178.28</v>
      </c>
      <c r="K32" s="64">
        <f t="shared" si="3"/>
        <v>0.30001229600479618</v>
      </c>
      <c r="L32" s="77">
        <v>138000000</v>
      </c>
      <c r="M32" s="79">
        <f t="shared" si="4"/>
        <v>0.14720868644927537</v>
      </c>
      <c r="N32" s="75"/>
    </row>
    <row r="33" spans="1:14" ht="5.0999999999999996" customHeight="1" x14ac:dyDescent="0.15">
      <c r="A33" s="76"/>
      <c r="B33" s="81"/>
      <c r="C33" s="81"/>
      <c r="D33" s="81"/>
      <c r="E33" s="80"/>
      <c r="G33" s="76"/>
      <c r="H33" s="81"/>
      <c r="I33" s="81"/>
      <c r="J33" s="81"/>
      <c r="K33" s="65"/>
      <c r="L33" s="81"/>
      <c r="M33" s="82"/>
      <c r="N33" s="75"/>
    </row>
    <row r="34" spans="1:14" ht="3" customHeight="1" x14ac:dyDescent="0.15">
      <c r="A34" s="62"/>
      <c r="B34" s="77"/>
      <c r="C34" s="77"/>
      <c r="D34" s="77"/>
      <c r="E34" s="78"/>
      <c r="G34" s="62"/>
      <c r="H34" s="77"/>
      <c r="I34" s="77"/>
      <c r="J34" s="77"/>
      <c r="K34" s="64"/>
      <c r="L34" s="77"/>
      <c r="M34" s="79"/>
      <c r="N34" s="75"/>
    </row>
    <row r="35" spans="1:14" s="11" customFormat="1" ht="9" x14ac:dyDescent="0.15">
      <c r="A35" s="69" t="s">
        <v>11</v>
      </c>
      <c r="B35" s="61">
        <v>19614936.050000001</v>
      </c>
      <c r="C35" s="61">
        <v>275018.26</v>
      </c>
      <c r="D35" s="61">
        <v>323885.65999999997</v>
      </c>
      <c r="E35" s="84">
        <v>19663803.449999999</v>
      </c>
      <c r="G35" s="69" t="s">
        <v>11</v>
      </c>
      <c r="H35" s="61">
        <v>30537333.329999998</v>
      </c>
      <c r="I35" s="61">
        <v>26448453.550000001</v>
      </c>
      <c r="J35" s="61">
        <v>4088879.78</v>
      </c>
      <c r="K35" s="66">
        <f>IF(ISERROR((H35-I35)/ABS(I35)),"",(H35-I35)/ABS(I35))</f>
        <v>0.15459806647182958</v>
      </c>
      <c r="L35" s="61">
        <v>169400000</v>
      </c>
      <c r="M35" s="85">
        <f t="shared" ref="M35" si="5">H35/L35</f>
        <v>0.18026761115702478</v>
      </c>
      <c r="N35" s="71"/>
    </row>
    <row r="36" spans="1:14" ht="3" customHeight="1" x14ac:dyDescent="0.15">
      <c r="A36" s="76"/>
      <c r="B36" s="81"/>
      <c r="C36" s="81"/>
      <c r="D36" s="81"/>
      <c r="E36" s="80"/>
      <c r="G36" s="76"/>
      <c r="H36" s="81"/>
      <c r="I36" s="81"/>
      <c r="J36" s="81"/>
      <c r="K36" s="65"/>
      <c r="L36" s="81"/>
      <c r="M36" s="82"/>
      <c r="N36" s="75"/>
    </row>
    <row r="37" spans="1:14" ht="5.0999999999999996" customHeight="1" x14ac:dyDescent="0.15">
      <c r="A37" s="76"/>
      <c r="B37" s="77"/>
      <c r="C37" s="77"/>
      <c r="D37" s="77"/>
      <c r="E37" s="78"/>
      <c r="G37" s="62"/>
      <c r="H37" s="77"/>
      <c r="I37" s="77"/>
      <c r="J37" s="77"/>
      <c r="K37" s="64"/>
      <c r="L37" s="77"/>
      <c r="M37" s="79"/>
      <c r="N37" s="75"/>
    </row>
    <row r="38" spans="1:14" ht="9" x14ac:dyDescent="0.15">
      <c r="A38" s="62" t="s">
        <v>66</v>
      </c>
      <c r="B38" s="77">
        <v>1396107.36</v>
      </c>
      <c r="C38" s="77" t="s">
        <v>100</v>
      </c>
      <c r="D38" s="77">
        <v>111.1</v>
      </c>
      <c r="E38" s="78">
        <v>1396218.46</v>
      </c>
      <c r="G38" s="62" t="s">
        <v>66</v>
      </c>
      <c r="H38" s="77">
        <v>4453454.9000000004</v>
      </c>
      <c r="I38" s="77">
        <v>4233195.74</v>
      </c>
      <c r="J38" s="77">
        <v>220259.16</v>
      </c>
      <c r="K38" s="64">
        <f t="shared" ref="K38:K43" si="6">IF(ISERROR((H38-I38)/ABS(I38)),"",(H38-I38)/ABS(I38))</f>
        <v>5.2031413978508856E-2</v>
      </c>
      <c r="L38" s="77">
        <v>17000000</v>
      </c>
      <c r="M38" s="79">
        <f t="shared" ref="M38:M42" si="7">H38/L38</f>
        <v>0.26196793529411766</v>
      </c>
      <c r="N38" s="75"/>
    </row>
    <row r="39" spans="1:14" ht="9" x14ac:dyDescent="0.15">
      <c r="A39" s="62" t="s">
        <v>90</v>
      </c>
      <c r="B39" s="77">
        <v>226666.25</v>
      </c>
      <c r="C39" s="77" t="s">
        <v>100</v>
      </c>
      <c r="D39" s="77" t="s">
        <v>100</v>
      </c>
      <c r="E39" s="78">
        <v>226666.25</v>
      </c>
      <c r="G39" s="62" t="s">
        <v>90</v>
      </c>
      <c r="H39" s="77">
        <v>726133.05</v>
      </c>
      <c r="I39" s="77">
        <v>452333.56</v>
      </c>
      <c r="J39" s="77">
        <v>273799.49</v>
      </c>
      <c r="K39" s="64">
        <f t="shared" si="6"/>
        <v>0.60530439085704812</v>
      </c>
      <c r="L39" s="77">
        <v>21600000</v>
      </c>
      <c r="M39" s="79">
        <f t="shared" si="7"/>
        <v>3.3617270833333338E-2</v>
      </c>
      <c r="N39" s="75"/>
    </row>
    <row r="40" spans="1:14" ht="9" x14ac:dyDescent="0.15">
      <c r="A40" s="62" t="s">
        <v>67</v>
      </c>
      <c r="B40" s="77">
        <v>1143927.95</v>
      </c>
      <c r="C40" s="77">
        <v>9450</v>
      </c>
      <c r="D40" s="77">
        <v>4226.3100000000004</v>
      </c>
      <c r="E40" s="78">
        <v>1138704.26</v>
      </c>
      <c r="G40" s="62" t="s">
        <v>67</v>
      </c>
      <c r="H40" s="77">
        <v>3230230.32</v>
      </c>
      <c r="I40" s="77">
        <v>3034054.76</v>
      </c>
      <c r="J40" s="77">
        <v>196175.56</v>
      </c>
      <c r="K40" s="64">
        <f t="shared" si="6"/>
        <v>6.4657883762124349E-2</v>
      </c>
      <c r="L40" s="77">
        <v>10000000</v>
      </c>
      <c r="M40" s="79">
        <f t="shared" si="7"/>
        <v>0.32302303199999999</v>
      </c>
      <c r="N40" s="75"/>
    </row>
    <row r="41" spans="1:14" ht="9" x14ac:dyDescent="0.15">
      <c r="A41" s="62" t="s">
        <v>49</v>
      </c>
      <c r="B41" s="77" t="s">
        <v>100</v>
      </c>
      <c r="C41" s="77" t="s">
        <v>100</v>
      </c>
      <c r="D41" s="77" t="s">
        <v>100</v>
      </c>
      <c r="E41" s="78" t="s">
        <v>100</v>
      </c>
      <c r="G41" s="62" t="s">
        <v>49</v>
      </c>
      <c r="H41" s="77" t="s">
        <v>100</v>
      </c>
      <c r="I41" s="77" t="s">
        <v>100</v>
      </c>
      <c r="J41" s="77" t="s">
        <v>100</v>
      </c>
      <c r="K41" s="64" t="str">
        <f t="shared" si="6"/>
        <v/>
      </c>
      <c r="L41" s="77">
        <v>4300000</v>
      </c>
      <c r="M41" s="79"/>
      <c r="N41" s="75"/>
    </row>
    <row r="42" spans="1:14" ht="9" x14ac:dyDescent="0.15">
      <c r="A42" s="62" t="s">
        <v>68</v>
      </c>
      <c r="B42" s="77">
        <v>1797.05</v>
      </c>
      <c r="C42" s="77" t="s">
        <v>100</v>
      </c>
      <c r="D42" s="77">
        <v>1034.2</v>
      </c>
      <c r="E42" s="78">
        <v>2831.25</v>
      </c>
      <c r="G42" s="62" t="s">
        <v>68</v>
      </c>
      <c r="H42" s="77">
        <v>174019.76</v>
      </c>
      <c r="I42" s="77">
        <v>984604.46</v>
      </c>
      <c r="J42" s="77">
        <v>-810584.7</v>
      </c>
      <c r="K42" s="64">
        <f t="shared" si="6"/>
        <v>-0.82325922025581721</v>
      </c>
      <c r="L42" s="77">
        <v>3000000</v>
      </c>
      <c r="M42" s="79">
        <f t="shared" si="7"/>
        <v>5.8006586666666672E-2</v>
      </c>
      <c r="N42" s="75"/>
    </row>
    <row r="43" spans="1:14" ht="9" hidden="1" x14ac:dyDescent="0.15">
      <c r="A43" s="62" t="s">
        <v>54</v>
      </c>
      <c r="B43" s="77"/>
      <c r="C43" s="77"/>
      <c r="D43" s="77"/>
      <c r="E43" s="78"/>
      <c r="G43" s="62" t="s">
        <v>54</v>
      </c>
      <c r="H43" s="77"/>
      <c r="I43" s="77"/>
      <c r="J43" s="77"/>
      <c r="K43" s="64" t="str">
        <f t="shared" si="6"/>
        <v/>
      </c>
      <c r="L43" s="77"/>
      <c r="M43" s="79"/>
      <c r="N43" s="75"/>
    </row>
    <row r="44" spans="1:14" ht="5.0999999999999996" customHeight="1" x14ac:dyDescent="0.15">
      <c r="A44" s="76"/>
      <c r="B44" s="81"/>
      <c r="C44" s="81"/>
      <c r="D44" s="81"/>
      <c r="E44" s="80"/>
      <c r="G44" s="76"/>
      <c r="H44" s="81"/>
      <c r="I44" s="81"/>
      <c r="J44" s="81"/>
      <c r="K44" s="65"/>
      <c r="L44" s="81"/>
      <c r="M44" s="82"/>
      <c r="N44" s="75"/>
    </row>
    <row r="45" spans="1:14" ht="3" customHeight="1" x14ac:dyDescent="0.15">
      <c r="A45" s="62"/>
      <c r="B45" s="77"/>
      <c r="C45" s="77"/>
      <c r="D45" s="77"/>
      <c r="E45" s="78"/>
      <c r="G45" s="62"/>
      <c r="H45" s="77"/>
      <c r="I45" s="77"/>
      <c r="J45" s="77"/>
      <c r="K45" s="64"/>
      <c r="L45" s="77"/>
      <c r="M45" s="79"/>
      <c r="N45" s="75"/>
    </row>
    <row r="46" spans="1:14" s="11" customFormat="1" ht="9" x14ac:dyDescent="0.15">
      <c r="A46" s="69" t="s">
        <v>37</v>
      </c>
      <c r="B46" s="61">
        <v>81120650.920000002</v>
      </c>
      <c r="C46" s="61">
        <v>31799956.68</v>
      </c>
      <c r="D46" s="61">
        <v>1167280.1399999999</v>
      </c>
      <c r="E46" s="84">
        <v>50487974.380000003</v>
      </c>
      <c r="G46" s="69" t="s">
        <v>37</v>
      </c>
      <c r="H46" s="61">
        <v>281758135.12</v>
      </c>
      <c r="I46" s="61">
        <v>236697703.25999999</v>
      </c>
      <c r="J46" s="61">
        <v>45060431.859999999</v>
      </c>
      <c r="K46" s="66">
        <f>IF(ISERROR((H46-I46)/ABS(I46)),"",(H46-I46)/ABS(I46))</f>
        <v>0.19037122557333602</v>
      </c>
      <c r="L46" s="61">
        <v>1198300000</v>
      </c>
      <c r="M46" s="85">
        <f t="shared" ref="M46" si="8">H46/L46</f>
        <v>0.23513154896102811</v>
      </c>
      <c r="N46" s="71"/>
    </row>
    <row r="47" spans="1:14" ht="3" customHeight="1" x14ac:dyDescent="0.15">
      <c r="A47" s="76"/>
      <c r="B47" s="81"/>
      <c r="C47" s="81"/>
      <c r="D47" s="81"/>
      <c r="E47" s="80"/>
      <c r="G47" s="76"/>
      <c r="H47" s="81"/>
      <c r="I47" s="81"/>
      <c r="J47" s="81"/>
      <c r="K47" s="65"/>
      <c r="L47" s="81"/>
      <c r="M47" s="82"/>
      <c r="N47" s="75"/>
    </row>
    <row r="48" spans="1:14" ht="5.0999999999999996" customHeight="1" x14ac:dyDescent="0.15">
      <c r="A48" s="62"/>
      <c r="B48" s="77"/>
      <c r="C48" s="77"/>
      <c r="D48" s="77"/>
      <c r="E48" s="78"/>
      <c r="G48" s="62"/>
      <c r="H48" s="77"/>
      <c r="I48" s="77"/>
      <c r="J48" s="77"/>
      <c r="K48" s="64"/>
      <c r="L48" s="77"/>
      <c r="M48" s="79"/>
      <c r="N48" s="75"/>
    </row>
    <row r="49" spans="1:14" ht="9" x14ac:dyDescent="0.15">
      <c r="A49" s="62" t="s">
        <v>84</v>
      </c>
      <c r="B49" s="77">
        <v>123136533.48</v>
      </c>
      <c r="C49" s="77">
        <v>58488480.229999997</v>
      </c>
      <c r="D49" s="77">
        <v>734660.9</v>
      </c>
      <c r="E49" s="78">
        <v>65382714.149999999</v>
      </c>
      <c r="G49" s="62" t="s">
        <v>84</v>
      </c>
      <c r="H49" s="77">
        <v>177079057.75999999</v>
      </c>
      <c r="I49" s="77">
        <v>159177710.84</v>
      </c>
      <c r="J49" s="77">
        <v>17901346.920000002</v>
      </c>
      <c r="K49" s="64">
        <f t="shared" ref="K49:K68" si="9">IF(ISERROR((H49-I49)/ABS(I49)),"",(H49-I49)/ABS(I49))</f>
        <v>0.11246139189671982</v>
      </c>
      <c r="L49" s="77">
        <v>663529600</v>
      </c>
      <c r="M49" s="79">
        <f t="shared" ref="M49:M67" si="10">H49/L49</f>
        <v>0.26687439077322245</v>
      </c>
      <c r="N49" s="75"/>
    </row>
    <row r="50" spans="1:14" ht="9" x14ac:dyDescent="0.15">
      <c r="A50" s="62" t="s">
        <v>69</v>
      </c>
      <c r="B50" s="77">
        <v>1588947.35</v>
      </c>
      <c r="C50" s="77" t="s">
        <v>100</v>
      </c>
      <c r="D50" s="77">
        <v>5915.65</v>
      </c>
      <c r="E50" s="78">
        <v>1594863</v>
      </c>
      <c r="G50" s="62" t="s">
        <v>69</v>
      </c>
      <c r="H50" s="77">
        <v>7751988.6799999997</v>
      </c>
      <c r="I50" s="77">
        <v>7860375.5099999998</v>
      </c>
      <c r="J50" s="77">
        <v>-108386.83</v>
      </c>
      <c r="K50" s="64">
        <f t="shared" si="9"/>
        <v>-1.3789014260465028E-2</v>
      </c>
      <c r="L50" s="77">
        <v>26700000</v>
      </c>
      <c r="M50" s="79">
        <f t="shared" si="10"/>
        <v>0.29033665468164793</v>
      </c>
      <c r="N50" s="75"/>
    </row>
    <row r="51" spans="1:14" ht="9" x14ac:dyDescent="0.15">
      <c r="A51" s="62" t="s">
        <v>50</v>
      </c>
      <c r="B51" s="77">
        <v>382998.07</v>
      </c>
      <c r="C51" s="77" t="s">
        <v>100</v>
      </c>
      <c r="D51" s="77">
        <v>884.35</v>
      </c>
      <c r="E51" s="78">
        <v>383882.42</v>
      </c>
      <c r="G51" s="62" t="s">
        <v>50</v>
      </c>
      <c r="H51" s="77">
        <v>2814201.03</v>
      </c>
      <c r="I51" s="77">
        <v>2360967.42</v>
      </c>
      <c r="J51" s="77">
        <v>453233.61</v>
      </c>
      <c r="K51" s="64">
        <f t="shared" si="9"/>
        <v>0.19196944699897633</v>
      </c>
      <c r="L51" s="77">
        <v>6500000</v>
      </c>
      <c r="M51" s="79">
        <f t="shared" si="10"/>
        <v>0.43295400461538458</v>
      </c>
      <c r="N51" s="75"/>
    </row>
    <row r="52" spans="1:14" ht="9" x14ac:dyDescent="0.15">
      <c r="A52" s="62" t="s">
        <v>70</v>
      </c>
      <c r="B52" s="77">
        <v>241617</v>
      </c>
      <c r="C52" s="77" t="s">
        <v>100</v>
      </c>
      <c r="D52" s="77" t="s">
        <v>100</v>
      </c>
      <c r="E52" s="78">
        <v>241617</v>
      </c>
      <c r="G52" s="62" t="s">
        <v>70</v>
      </c>
      <c r="H52" s="77">
        <v>1015978.67</v>
      </c>
      <c r="I52" s="77">
        <v>1544276.76</v>
      </c>
      <c r="J52" s="77">
        <v>-528298.09</v>
      </c>
      <c r="K52" s="64">
        <f t="shared" si="9"/>
        <v>-0.34210065428945519</v>
      </c>
      <c r="L52" s="77">
        <v>4300000</v>
      </c>
      <c r="M52" s="79">
        <f t="shared" si="10"/>
        <v>0.23627410930232559</v>
      </c>
      <c r="N52" s="75"/>
    </row>
    <row r="53" spans="1:14" ht="9" x14ac:dyDescent="0.15">
      <c r="A53" s="62" t="s">
        <v>71</v>
      </c>
      <c r="B53" s="77"/>
      <c r="C53" s="77"/>
      <c r="D53" s="77"/>
      <c r="E53" s="78"/>
      <c r="G53" s="62" t="s">
        <v>71</v>
      </c>
      <c r="H53" s="77"/>
      <c r="I53" s="77"/>
      <c r="J53" s="77"/>
      <c r="K53" s="64" t="str">
        <f t="shared" si="9"/>
        <v/>
      </c>
      <c r="L53" s="77"/>
      <c r="M53" s="79"/>
      <c r="N53" s="75"/>
    </row>
    <row r="54" spans="1:14" ht="9" x14ac:dyDescent="0.15">
      <c r="A54" s="62" t="s">
        <v>51</v>
      </c>
      <c r="B54" s="77">
        <v>5518.58</v>
      </c>
      <c r="C54" s="77">
        <v>37722.61</v>
      </c>
      <c r="D54" s="77" t="s">
        <v>100</v>
      </c>
      <c r="E54" s="78">
        <v>-32204.03</v>
      </c>
      <c r="G54" s="62" t="s">
        <v>51</v>
      </c>
      <c r="H54" s="77">
        <v>133782.67000000001</v>
      </c>
      <c r="I54" s="77">
        <v>183441.77</v>
      </c>
      <c r="J54" s="77">
        <v>-49659.1</v>
      </c>
      <c r="K54" s="64">
        <f t="shared" si="9"/>
        <v>-0.27070770195904664</v>
      </c>
      <c r="L54" s="77">
        <v>636898</v>
      </c>
      <c r="M54" s="79">
        <f t="shared" si="10"/>
        <v>0.21005352505424732</v>
      </c>
      <c r="N54" s="75"/>
    </row>
    <row r="55" spans="1:14" ht="9" x14ac:dyDescent="0.15">
      <c r="A55" s="62" t="s">
        <v>52</v>
      </c>
      <c r="B55" s="77">
        <v>1111.05</v>
      </c>
      <c r="C55" s="77">
        <v>2721.66</v>
      </c>
      <c r="D55" s="77" t="s">
        <v>100</v>
      </c>
      <c r="E55" s="78">
        <v>-1610.61</v>
      </c>
      <c r="G55" s="62" t="s">
        <v>52</v>
      </c>
      <c r="H55" s="77">
        <v>7336.36</v>
      </c>
      <c r="I55" s="77">
        <v>6644.19</v>
      </c>
      <c r="J55" s="77">
        <v>692.17</v>
      </c>
      <c r="K55" s="64">
        <f t="shared" si="9"/>
        <v>0.10417673185143714</v>
      </c>
      <c r="L55" s="77">
        <v>9502</v>
      </c>
      <c r="M55" s="79">
        <f t="shared" si="10"/>
        <v>0.7720858766575458</v>
      </c>
      <c r="N55" s="75"/>
    </row>
    <row r="56" spans="1:14" ht="9" x14ac:dyDescent="0.15">
      <c r="A56" s="62" t="s">
        <v>4</v>
      </c>
      <c r="B56" s="77"/>
      <c r="C56" s="77"/>
      <c r="D56" s="77"/>
      <c r="E56" s="78"/>
      <c r="G56" s="62" t="s">
        <v>4</v>
      </c>
      <c r="H56" s="77"/>
      <c r="I56" s="77"/>
      <c r="J56" s="77"/>
      <c r="K56" s="64" t="str">
        <f t="shared" si="9"/>
        <v/>
      </c>
      <c r="L56" s="77"/>
      <c r="M56" s="79"/>
      <c r="N56" s="75"/>
    </row>
    <row r="57" spans="1:14" ht="9" x14ac:dyDescent="0.15">
      <c r="A57" s="62" t="s">
        <v>61</v>
      </c>
      <c r="B57" s="77">
        <v>45275514.280000001</v>
      </c>
      <c r="C57" s="77">
        <v>4013.11</v>
      </c>
      <c r="D57" s="77">
        <v>3010.43</v>
      </c>
      <c r="E57" s="78">
        <v>45274511.600000001</v>
      </c>
      <c r="G57" s="62" t="s">
        <v>61</v>
      </c>
      <c r="H57" s="77">
        <v>65061044.32</v>
      </c>
      <c r="I57" s="77">
        <v>61123550.850000001</v>
      </c>
      <c r="J57" s="77">
        <v>3937493.47</v>
      </c>
      <c r="K57" s="64">
        <f t="shared" si="9"/>
        <v>6.4418598318392667E-2</v>
      </c>
      <c r="L57" s="77">
        <v>254520000</v>
      </c>
      <c r="M57" s="79">
        <f t="shared" si="10"/>
        <v>0.25562252208077951</v>
      </c>
      <c r="N57" s="75"/>
    </row>
    <row r="58" spans="1:14" ht="9" x14ac:dyDescent="0.15">
      <c r="A58" s="62" t="s">
        <v>45</v>
      </c>
      <c r="B58" s="77" t="s">
        <v>100</v>
      </c>
      <c r="C58" s="77" t="s">
        <v>100</v>
      </c>
      <c r="D58" s="77" t="s">
        <v>100</v>
      </c>
      <c r="E58" s="78" t="s">
        <v>100</v>
      </c>
      <c r="G58" s="62" t="s">
        <v>45</v>
      </c>
      <c r="H58" s="77" t="s">
        <v>100</v>
      </c>
      <c r="I58" s="77">
        <v>-1323.65</v>
      </c>
      <c r="J58" s="77">
        <v>1323.65</v>
      </c>
      <c r="K58" s="64" t="str">
        <f t="shared" si="9"/>
        <v/>
      </c>
      <c r="L58" s="77" t="s">
        <v>100</v>
      </c>
      <c r="M58" s="79"/>
      <c r="N58" s="75"/>
    </row>
    <row r="59" spans="1:14" ht="9" x14ac:dyDescent="0.15">
      <c r="A59" s="62" t="s">
        <v>53</v>
      </c>
      <c r="B59" s="77">
        <v>7363729.1299999999</v>
      </c>
      <c r="C59" s="77" t="s">
        <v>100</v>
      </c>
      <c r="D59" s="77" t="s">
        <v>100</v>
      </c>
      <c r="E59" s="78">
        <v>7363729.1299999999</v>
      </c>
      <c r="G59" s="62" t="s">
        <v>53</v>
      </c>
      <c r="H59" s="77">
        <v>13885910.24</v>
      </c>
      <c r="I59" s="77">
        <v>12099809.970000001</v>
      </c>
      <c r="J59" s="77">
        <v>1786100.27</v>
      </c>
      <c r="K59" s="64">
        <f t="shared" si="9"/>
        <v>0.14761391083235331</v>
      </c>
      <c r="L59" s="77">
        <v>54944000</v>
      </c>
      <c r="M59" s="79">
        <f t="shared" si="10"/>
        <v>0.25272841875364005</v>
      </c>
      <c r="N59" s="75"/>
    </row>
    <row r="60" spans="1:14" ht="9" x14ac:dyDescent="0.15">
      <c r="A60" s="62" t="s">
        <v>5</v>
      </c>
      <c r="B60" s="77">
        <v>73074.06</v>
      </c>
      <c r="C60" s="77">
        <v>27902.81</v>
      </c>
      <c r="D60" s="77" t="s">
        <v>100</v>
      </c>
      <c r="E60" s="78">
        <v>45171.25</v>
      </c>
      <c r="G60" s="62" t="s">
        <v>5</v>
      </c>
      <c r="H60" s="77">
        <v>176272.25</v>
      </c>
      <c r="I60" s="77">
        <v>98943.47</v>
      </c>
      <c r="J60" s="77">
        <v>77328.78</v>
      </c>
      <c r="K60" s="64">
        <f t="shared" si="9"/>
        <v>0.78154505800130114</v>
      </c>
      <c r="L60" s="77">
        <v>323200</v>
      </c>
      <c r="M60" s="79">
        <f t="shared" si="10"/>
        <v>0.54539681311881183</v>
      </c>
      <c r="N60" s="75"/>
    </row>
    <row r="61" spans="1:14" ht="9" x14ac:dyDescent="0.15">
      <c r="A61" s="62" t="s">
        <v>42</v>
      </c>
      <c r="B61" s="77">
        <v>213198.7</v>
      </c>
      <c r="C61" s="77" t="s">
        <v>100</v>
      </c>
      <c r="D61" s="77">
        <v>19731.21</v>
      </c>
      <c r="E61" s="78">
        <v>232929.91</v>
      </c>
      <c r="G61" s="62" t="s">
        <v>42</v>
      </c>
      <c r="H61" s="77">
        <v>594744.84</v>
      </c>
      <c r="I61" s="77">
        <v>3053049.47</v>
      </c>
      <c r="J61" s="77">
        <v>-2458304.63</v>
      </c>
      <c r="K61" s="64">
        <f t="shared" si="9"/>
        <v>-0.80519646149068136</v>
      </c>
      <c r="L61" s="77">
        <v>7918400</v>
      </c>
      <c r="M61" s="79">
        <f t="shared" si="10"/>
        <v>7.5109219034148314E-2</v>
      </c>
      <c r="N61" s="75"/>
    </row>
    <row r="62" spans="1:14" ht="9" x14ac:dyDescent="0.15">
      <c r="A62" s="62" t="s">
        <v>93</v>
      </c>
      <c r="B62" s="77" t="s">
        <v>100</v>
      </c>
      <c r="C62" s="77" t="s">
        <v>100</v>
      </c>
      <c r="D62" s="77" t="s">
        <v>100</v>
      </c>
      <c r="E62" s="78" t="s">
        <v>100</v>
      </c>
      <c r="G62" s="62" t="s">
        <v>93</v>
      </c>
      <c r="H62" s="77" t="s">
        <v>100</v>
      </c>
      <c r="I62" s="77" t="s">
        <v>100</v>
      </c>
      <c r="J62" s="77" t="s">
        <v>100</v>
      </c>
      <c r="K62" s="64" t="str">
        <f t="shared" si="9"/>
        <v/>
      </c>
      <c r="L62" s="77">
        <v>25856000</v>
      </c>
      <c r="M62" s="79"/>
      <c r="N62" s="75"/>
    </row>
    <row r="63" spans="1:14" ht="9" x14ac:dyDescent="0.15">
      <c r="A63" s="62" t="s">
        <v>94</v>
      </c>
      <c r="B63" s="77" t="s">
        <v>100</v>
      </c>
      <c r="C63" s="77" t="s">
        <v>100</v>
      </c>
      <c r="D63" s="77" t="s">
        <v>100</v>
      </c>
      <c r="E63" s="78" t="s">
        <v>100</v>
      </c>
      <c r="G63" s="62" t="s">
        <v>94</v>
      </c>
      <c r="H63" s="77" t="s">
        <v>100</v>
      </c>
      <c r="I63" s="77" t="s">
        <v>100</v>
      </c>
      <c r="J63" s="77" t="s">
        <v>100</v>
      </c>
      <c r="K63" s="64" t="str">
        <f t="shared" si="9"/>
        <v/>
      </c>
      <c r="L63" s="77">
        <v>2300000</v>
      </c>
      <c r="M63" s="79"/>
      <c r="N63" s="75"/>
    </row>
    <row r="64" spans="1:14" ht="9" x14ac:dyDescent="0.15">
      <c r="A64" s="62" t="s">
        <v>72</v>
      </c>
      <c r="B64" s="77"/>
      <c r="C64" s="77"/>
      <c r="D64" s="77"/>
      <c r="E64" s="78"/>
      <c r="G64" s="62" t="s">
        <v>72</v>
      </c>
      <c r="H64" s="77"/>
      <c r="I64" s="77"/>
      <c r="J64" s="77"/>
      <c r="K64" s="64" t="str">
        <f t="shared" si="9"/>
        <v/>
      </c>
      <c r="L64" s="77"/>
      <c r="M64" s="79"/>
      <c r="N64" s="75"/>
    </row>
    <row r="65" spans="1:14" ht="9" x14ac:dyDescent="0.15">
      <c r="A65" s="62" t="s">
        <v>73</v>
      </c>
      <c r="B65" s="77">
        <v>1406285.13</v>
      </c>
      <c r="C65" s="77" t="s">
        <v>100</v>
      </c>
      <c r="D65" s="77" t="s">
        <v>100</v>
      </c>
      <c r="E65" s="78">
        <v>1406285.13</v>
      </c>
      <c r="G65" s="62" t="s">
        <v>73</v>
      </c>
      <c r="H65" s="77">
        <v>4438139.99</v>
      </c>
      <c r="I65" s="77">
        <v>3516612.83</v>
      </c>
      <c r="J65" s="77">
        <v>921527.16</v>
      </c>
      <c r="K65" s="64">
        <f t="shared" si="9"/>
        <v>0.26204964963402017</v>
      </c>
      <c r="L65" s="77">
        <v>15300000</v>
      </c>
      <c r="M65" s="79">
        <f t="shared" si="10"/>
        <v>0.29007450915032679</v>
      </c>
      <c r="N65" s="75"/>
    </row>
    <row r="66" spans="1:14" ht="9" x14ac:dyDescent="0.15">
      <c r="A66" s="62" t="s">
        <v>74</v>
      </c>
      <c r="B66" s="77">
        <v>94151.41</v>
      </c>
      <c r="C66" s="77" t="s">
        <v>100</v>
      </c>
      <c r="D66" s="77" t="s">
        <v>100</v>
      </c>
      <c r="E66" s="78">
        <v>94151.41</v>
      </c>
      <c r="G66" s="62" t="s">
        <v>74</v>
      </c>
      <c r="H66" s="77">
        <v>324373.51</v>
      </c>
      <c r="I66" s="77">
        <v>604710.38</v>
      </c>
      <c r="J66" s="77">
        <v>-280336.87</v>
      </c>
      <c r="K66" s="64">
        <f t="shared" si="9"/>
        <v>-0.46358865214121181</v>
      </c>
      <c r="L66" s="77">
        <v>1400000</v>
      </c>
      <c r="M66" s="79">
        <f t="shared" si="10"/>
        <v>0.2316953642857143</v>
      </c>
      <c r="N66" s="75"/>
    </row>
    <row r="67" spans="1:14" ht="9" x14ac:dyDescent="0.15">
      <c r="A67" s="62" t="s">
        <v>75</v>
      </c>
      <c r="B67" s="77">
        <v>185.02</v>
      </c>
      <c r="C67" s="77" t="s">
        <v>100</v>
      </c>
      <c r="D67" s="77" t="s">
        <v>100</v>
      </c>
      <c r="E67" s="78">
        <v>185.02</v>
      </c>
      <c r="G67" s="62" t="s">
        <v>75</v>
      </c>
      <c r="H67" s="77">
        <v>112805.5</v>
      </c>
      <c r="I67" s="77">
        <v>49267.62</v>
      </c>
      <c r="J67" s="77">
        <v>63537.88</v>
      </c>
      <c r="K67" s="64">
        <f t="shared" si="9"/>
        <v>1.2896478457859339</v>
      </c>
      <c r="L67" s="77">
        <v>170000</v>
      </c>
      <c r="M67" s="79">
        <f t="shared" si="10"/>
        <v>0.66356176470588235</v>
      </c>
      <c r="N67" s="75"/>
    </row>
    <row r="68" spans="1:14" ht="9" x14ac:dyDescent="0.15">
      <c r="A68" s="62" t="s">
        <v>54</v>
      </c>
      <c r="B68" s="77" t="s">
        <v>100</v>
      </c>
      <c r="C68" s="77">
        <v>426.3</v>
      </c>
      <c r="D68" s="77" t="s">
        <v>100</v>
      </c>
      <c r="E68" s="78">
        <v>-426.3</v>
      </c>
      <c r="G68" s="62" t="s">
        <v>54</v>
      </c>
      <c r="H68" s="77">
        <v>-426.3</v>
      </c>
      <c r="I68" s="77">
        <v>-2321.48</v>
      </c>
      <c r="J68" s="77">
        <v>1895.18</v>
      </c>
      <c r="K68" s="64">
        <f t="shared" si="9"/>
        <v>0.81636714509709329</v>
      </c>
      <c r="L68" s="77" t="s">
        <v>100</v>
      </c>
      <c r="M68" s="79"/>
      <c r="N68" s="75"/>
    </row>
    <row r="69" spans="1:14" ht="5.0999999999999996" customHeight="1" x14ac:dyDescent="0.15">
      <c r="A69" s="76"/>
      <c r="B69" s="81"/>
      <c r="C69" s="81"/>
      <c r="D69" s="81"/>
      <c r="E69" s="80"/>
      <c r="G69" s="76"/>
      <c r="H69" s="81"/>
      <c r="I69" s="81"/>
      <c r="J69" s="81"/>
      <c r="K69" s="65"/>
      <c r="L69" s="81"/>
      <c r="M69" s="82"/>
      <c r="N69" s="75"/>
    </row>
    <row r="70" spans="1:14" ht="3" customHeight="1" x14ac:dyDescent="0.15">
      <c r="A70" s="62"/>
      <c r="B70" s="77"/>
      <c r="C70" s="77"/>
      <c r="D70" s="77"/>
      <c r="E70" s="78"/>
      <c r="G70" s="62"/>
      <c r="H70" s="77"/>
      <c r="I70" s="77"/>
      <c r="J70" s="77"/>
      <c r="K70" s="64"/>
      <c r="L70" s="77"/>
      <c r="M70" s="79"/>
      <c r="N70" s="75"/>
    </row>
    <row r="71" spans="1:14" s="11" customFormat="1" ht="9" x14ac:dyDescent="0.15">
      <c r="A71" s="69" t="s">
        <v>10</v>
      </c>
      <c r="B71" s="61">
        <v>179782863.25999999</v>
      </c>
      <c r="C71" s="61">
        <v>58561266.719999999</v>
      </c>
      <c r="D71" s="61">
        <v>764202.54</v>
      </c>
      <c r="E71" s="84">
        <v>121985799.08</v>
      </c>
      <c r="G71" s="69" t="s">
        <v>10</v>
      </c>
      <c r="H71" s="61">
        <v>273395209.51999998</v>
      </c>
      <c r="I71" s="61">
        <v>251675715.94999999</v>
      </c>
      <c r="J71" s="61">
        <v>21719493.57</v>
      </c>
      <c r="K71" s="66">
        <f>IF(ISERROR((H71-I71)/ABS(I71)),"",(H71-I71)/ABS(I71))</f>
        <v>8.6299520349094661E-2</v>
      </c>
      <c r="L71" s="61">
        <v>1064407600</v>
      </c>
      <c r="M71" s="85">
        <f t="shared" ref="M71" si="11">H71/L71</f>
        <v>0.25685198933190628</v>
      </c>
      <c r="N71" s="71"/>
    </row>
    <row r="72" spans="1:14" ht="3" customHeight="1" x14ac:dyDescent="0.15">
      <c r="A72" s="76"/>
      <c r="B72" s="81"/>
      <c r="C72" s="81"/>
      <c r="D72" s="81"/>
      <c r="E72" s="80"/>
      <c r="G72" s="86"/>
      <c r="H72" s="81"/>
      <c r="I72" s="81"/>
      <c r="J72" s="81"/>
      <c r="K72" s="65"/>
      <c r="L72" s="81"/>
      <c r="M72" s="82"/>
      <c r="N72" s="75"/>
    </row>
    <row r="73" spans="1:14" ht="5.0999999999999996" customHeight="1" x14ac:dyDescent="0.15">
      <c r="A73" s="62"/>
      <c r="B73" s="77"/>
      <c r="C73" s="77"/>
      <c r="D73" s="77"/>
      <c r="E73" s="78"/>
      <c r="G73" s="76"/>
      <c r="H73" s="77"/>
      <c r="I73" s="77"/>
      <c r="J73" s="77"/>
      <c r="K73" s="64"/>
      <c r="L73" s="77"/>
      <c r="M73" s="79"/>
      <c r="N73" s="75"/>
    </row>
    <row r="74" spans="1:14" ht="9" x14ac:dyDescent="0.15">
      <c r="A74" s="62" t="s">
        <v>6</v>
      </c>
      <c r="B74" s="77" t="s">
        <v>100</v>
      </c>
      <c r="C74" s="77" t="s">
        <v>100</v>
      </c>
      <c r="D74" s="77" t="s">
        <v>100</v>
      </c>
      <c r="E74" s="78" t="s">
        <v>100</v>
      </c>
      <c r="G74" s="62" t="s">
        <v>6</v>
      </c>
      <c r="H74" s="77">
        <v>152294.91</v>
      </c>
      <c r="I74" s="77">
        <v>9262.76</v>
      </c>
      <c r="J74" s="77">
        <v>143032.15</v>
      </c>
      <c r="K74" s="64">
        <f t="shared" ref="K74:K76" si="12">IF(ISERROR((H74-I74)/ABS(I74)),"",(H74-I74)/ABS(I74))</f>
        <v>15.441634027007067</v>
      </c>
      <c r="L74" s="77">
        <v>360000</v>
      </c>
      <c r="M74" s="79">
        <f t="shared" ref="M74:M76" si="13">H74/L74</f>
        <v>0.42304141666666667</v>
      </c>
      <c r="N74" s="75"/>
    </row>
    <row r="75" spans="1:14" ht="9" x14ac:dyDescent="0.15">
      <c r="A75" s="62" t="s">
        <v>76</v>
      </c>
      <c r="B75" s="77">
        <v>39461.51</v>
      </c>
      <c r="C75" s="77" t="s">
        <v>100</v>
      </c>
      <c r="D75" s="77" t="s">
        <v>100</v>
      </c>
      <c r="E75" s="78">
        <v>39461.51</v>
      </c>
      <c r="G75" s="62" t="s">
        <v>76</v>
      </c>
      <c r="H75" s="77">
        <v>1201857.6200000001</v>
      </c>
      <c r="I75" s="77">
        <v>358193.57</v>
      </c>
      <c r="J75" s="77">
        <v>843664.05</v>
      </c>
      <c r="K75" s="64">
        <f t="shared" si="12"/>
        <v>2.3553299686535412</v>
      </c>
      <c r="L75" s="77">
        <v>4320000</v>
      </c>
      <c r="M75" s="79">
        <f t="shared" si="13"/>
        <v>0.27820778240740746</v>
      </c>
      <c r="N75" s="75"/>
    </row>
    <row r="76" spans="1:14" ht="9" x14ac:dyDescent="0.15">
      <c r="A76" s="62" t="s">
        <v>55</v>
      </c>
      <c r="B76" s="77">
        <v>51126.99</v>
      </c>
      <c r="C76" s="77" t="s">
        <v>100</v>
      </c>
      <c r="D76" s="77" t="s">
        <v>100</v>
      </c>
      <c r="E76" s="78">
        <v>51126.99</v>
      </c>
      <c r="G76" s="62" t="s">
        <v>55</v>
      </c>
      <c r="H76" s="77">
        <v>197982.43</v>
      </c>
      <c r="I76" s="77">
        <v>-23151.05</v>
      </c>
      <c r="J76" s="77">
        <v>221133.48</v>
      </c>
      <c r="K76" s="64">
        <f t="shared" si="12"/>
        <v>9.551768926247405</v>
      </c>
      <c r="L76" s="77">
        <v>320000</v>
      </c>
      <c r="M76" s="79">
        <f t="shared" si="13"/>
        <v>0.61869509374999998</v>
      </c>
      <c r="N76" s="75"/>
    </row>
    <row r="77" spans="1:14" ht="5.0999999999999996" customHeight="1" x14ac:dyDescent="0.15">
      <c r="A77" s="76"/>
      <c r="B77" s="81"/>
      <c r="C77" s="81"/>
      <c r="D77" s="81"/>
      <c r="E77" s="80"/>
      <c r="G77" s="76"/>
      <c r="H77" s="81"/>
      <c r="I77" s="81"/>
      <c r="J77" s="81"/>
      <c r="K77" s="65"/>
      <c r="L77" s="81"/>
      <c r="M77" s="82"/>
      <c r="N77" s="75"/>
    </row>
    <row r="78" spans="1:14" ht="3" customHeight="1" x14ac:dyDescent="0.15">
      <c r="A78" s="62"/>
      <c r="B78" s="77"/>
      <c r="C78" s="77"/>
      <c r="D78" s="77"/>
      <c r="E78" s="78"/>
      <c r="G78" s="62"/>
      <c r="H78" s="77"/>
      <c r="I78" s="77"/>
      <c r="J78" s="77"/>
      <c r="K78" s="64"/>
      <c r="L78" s="77"/>
      <c r="M78" s="79"/>
      <c r="N78" s="75"/>
    </row>
    <row r="79" spans="1:14" s="11" customFormat="1" ht="9" x14ac:dyDescent="0.15">
      <c r="A79" s="69" t="s">
        <v>77</v>
      </c>
      <c r="B79" s="61">
        <v>90588.5</v>
      </c>
      <c r="C79" s="61" t="s">
        <v>100</v>
      </c>
      <c r="D79" s="61" t="s">
        <v>100</v>
      </c>
      <c r="E79" s="84">
        <v>90588.5</v>
      </c>
      <c r="G79" s="69" t="s">
        <v>77</v>
      </c>
      <c r="H79" s="61">
        <v>1552134.96</v>
      </c>
      <c r="I79" s="61">
        <v>344305.28</v>
      </c>
      <c r="J79" s="61">
        <v>1207829.68</v>
      </c>
      <c r="K79" s="66">
        <f>IF(ISERROR((H79-I79)/ABS(I79)),"",(H79-I79)/ABS(I79))</f>
        <v>3.5080196272331339</v>
      </c>
      <c r="L79" s="61">
        <v>5000000</v>
      </c>
      <c r="M79" s="85">
        <f t="shared" ref="M79" si="14">H79/L79</f>
        <v>0.31042699200000001</v>
      </c>
      <c r="N79" s="71"/>
    </row>
    <row r="80" spans="1:14" ht="3" customHeight="1" x14ac:dyDescent="0.15">
      <c r="A80" s="76"/>
      <c r="B80" s="81"/>
      <c r="C80" s="81"/>
      <c r="D80" s="81"/>
      <c r="E80" s="80"/>
      <c r="G80" s="76"/>
      <c r="H80" s="81"/>
      <c r="I80" s="81"/>
      <c r="J80" s="81"/>
      <c r="K80" s="65"/>
      <c r="L80" s="81"/>
      <c r="M80" s="82"/>
      <c r="N80" s="75"/>
    </row>
    <row r="81" spans="1:14" ht="5.0999999999999996" customHeight="1" x14ac:dyDescent="0.15">
      <c r="A81" s="62"/>
      <c r="B81" s="77"/>
      <c r="C81" s="77"/>
      <c r="D81" s="77"/>
      <c r="E81" s="78"/>
      <c r="G81" s="62"/>
      <c r="H81" s="77"/>
      <c r="I81" s="77"/>
      <c r="J81" s="77"/>
      <c r="K81" s="64"/>
      <c r="L81" s="77"/>
      <c r="M81" s="79"/>
      <c r="N81" s="75"/>
    </row>
    <row r="82" spans="1:14" ht="9" x14ac:dyDescent="0.15">
      <c r="A82" s="62" t="s">
        <v>7</v>
      </c>
      <c r="B82" s="77">
        <v>164454.10999999999</v>
      </c>
      <c r="C82" s="77">
        <v>1597.87</v>
      </c>
      <c r="D82" s="77" t="s">
        <v>100</v>
      </c>
      <c r="E82" s="78">
        <v>162856.24</v>
      </c>
      <c r="G82" s="62" t="s">
        <v>7</v>
      </c>
      <c r="H82" s="77">
        <v>504548.72</v>
      </c>
      <c r="I82" s="77">
        <v>261294.56</v>
      </c>
      <c r="J82" s="77">
        <v>243254.16</v>
      </c>
      <c r="K82" s="64">
        <f t="shared" ref="K82:K84" si="15">IF(ISERROR((H82-I82)/ABS(I82)),"",(H82-I82)/ABS(I82))</f>
        <v>0.93095761350714679</v>
      </c>
      <c r="L82" s="77">
        <v>1600000</v>
      </c>
      <c r="M82" s="79">
        <f t="shared" ref="M82:M84" si="16">H82/L82</f>
        <v>0.31534294999999996</v>
      </c>
      <c r="N82" s="75"/>
    </row>
    <row r="83" spans="1:14" ht="9" x14ac:dyDescent="0.15">
      <c r="A83" s="62" t="s">
        <v>56</v>
      </c>
      <c r="B83" s="77">
        <v>102322.4</v>
      </c>
      <c r="C83" s="77">
        <v>479.03</v>
      </c>
      <c r="D83" s="77">
        <v>2469.46</v>
      </c>
      <c r="E83" s="78">
        <v>104312.83</v>
      </c>
      <c r="G83" s="62" t="s">
        <v>56</v>
      </c>
      <c r="H83" s="77">
        <v>986205.75</v>
      </c>
      <c r="I83" s="77">
        <v>479916.73</v>
      </c>
      <c r="J83" s="77">
        <v>506289.02</v>
      </c>
      <c r="K83" s="64">
        <f t="shared" si="15"/>
        <v>1.054951803826468</v>
      </c>
      <c r="L83" s="77">
        <v>1700000</v>
      </c>
      <c r="M83" s="79">
        <f t="shared" si="16"/>
        <v>0.58012102941176469</v>
      </c>
      <c r="N83" s="75"/>
    </row>
    <row r="84" spans="1:14" ht="9" x14ac:dyDescent="0.15">
      <c r="A84" s="62" t="s">
        <v>57</v>
      </c>
      <c r="B84" s="77">
        <v>46880.99</v>
      </c>
      <c r="C84" s="77">
        <v>334.15</v>
      </c>
      <c r="D84" s="77">
        <v>84165.84</v>
      </c>
      <c r="E84" s="78">
        <v>130712.68</v>
      </c>
      <c r="G84" s="62" t="s">
        <v>57</v>
      </c>
      <c r="H84" s="77">
        <v>395118.34</v>
      </c>
      <c r="I84" s="77">
        <v>153704.98000000001</v>
      </c>
      <c r="J84" s="77">
        <v>241413.36</v>
      </c>
      <c r="K84" s="64">
        <f t="shared" si="15"/>
        <v>1.5706280954592362</v>
      </c>
      <c r="L84" s="77">
        <v>1000000</v>
      </c>
      <c r="M84" s="79">
        <f t="shared" si="16"/>
        <v>0.39511834000000001</v>
      </c>
      <c r="N84" s="75"/>
    </row>
    <row r="85" spans="1:14" ht="5.0999999999999996" customHeight="1" x14ac:dyDescent="0.15">
      <c r="A85" s="76"/>
      <c r="B85" s="81"/>
      <c r="C85" s="81"/>
      <c r="D85" s="81"/>
      <c r="E85" s="80"/>
      <c r="G85" s="76"/>
      <c r="H85" s="81"/>
      <c r="I85" s="81"/>
      <c r="J85" s="81"/>
      <c r="K85" s="65"/>
      <c r="L85" s="81"/>
      <c r="M85" s="82"/>
      <c r="N85" s="75"/>
    </row>
    <row r="86" spans="1:14" ht="3" customHeight="1" x14ac:dyDescent="0.15">
      <c r="A86" s="62"/>
      <c r="B86" s="77"/>
      <c r="C86" s="77"/>
      <c r="D86" s="77"/>
      <c r="E86" s="78"/>
      <c r="G86" s="62"/>
      <c r="H86" s="77"/>
      <c r="I86" s="77"/>
      <c r="J86" s="77"/>
      <c r="K86" s="64"/>
      <c r="L86" s="77"/>
      <c r="M86" s="79"/>
      <c r="N86" s="75"/>
    </row>
    <row r="87" spans="1:14" s="11" customFormat="1" ht="9" x14ac:dyDescent="0.15">
      <c r="A87" s="69" t="s">
        <v>78</v>
      </c>
      <c r="B87" s="61">
        <v>404246</v>
      </c>
      <c r="C87" s="61">
        <v>2411.0500000000002</v>
      </c>
      <c r="D87" s="61">
        <v>86635.3</v>
      </c>
      <c r="E87" s="84">
        <v>488470.25</v>
      </c>
      <c r="G87" s="69" t="s">
        <v>78</v>
      </c>
      <c r="H87" s="61">
        <v>3438007.77</v>
      </c>
      <c r="I87" s="61">
        <v>1239221.55</v>
      </c>
      <c r="J87" s="61">
        <v>2198786.2200000002</v>
      </c>
      <c r="K87" s="66">
        <f>IF(ISERROR((H87-I87)/ABS(I87)),"",(H87-I87)/ABS(I87))</f>
        <v>1.7743285855543747</v>
      </c>
      <c r="L87" s="61">
        <v>9300000</v>
      </c>
      <c r="M87" s="85">
        <f t="shared" ref="M87" si="17">H87/L87</f>
        <v>0.3696782548387097</v>
      </c>
      <c r="N87" s="71"/>
    </row>
    <row r="88" spans="1:14" ht="3" customHeight="1" x14ac:dyDescent="0.15">
      <c r="A88" s="76"/>
      <c r="B88" s="81"/>
      <c r="C88" s="81"/>
      <c r="D88" s="81"/>
      <c r="E88" s="80"/>
      <c r="G88" s="76"/>
      <c r="H88" s="81"/>
      <c r="I88" s="81"/>
      <c r="J88" s="81"/>
      <c r="K88" s="65"/>
      <c r="L88" s="81"/>
      <c r="M88" s="82"/>
      <c r="N88" s="75"/>
    </row>
    <row r="89" spans="1:14" ht="9.9499999999999993" customHeight="1" x14ac:dyDescent="0.15">
      <c r="A89" s="76"/>
      <c r="B89" s="81"/>
      <c r="C89" s="81"/>
      <c r="D89" s="81"/>
      <c r="E89" s="80"/>
      <c r="G89" s="76"/>
      <c r="H89" s="81"/>
      <c r="I89" s="81"/>
      <c r="J89" s="81"/>
      <c r="K89" s="65"/>
      <c r="L89" s="81"/>
      <c r="M89" s="82"/>
      <c r="N89" s="75"/>
    </row>
    <row r="90" spans="1:14" ht="3" customHeight="1" x14ac:dyDescent="0.15">
      <c r="A90" s="62"/>
      <c r="B90" s="77"/>
      <c r="C90" s="77"/>
      <c r="D90" s="77"/>
      <c r="E90" s="78"/>
      <c r="G90" s="62"/>
      <c r="H90" s="77"/>
      <c r="I90" s="77"/>
      <c r="J90" s="77"/>
      <c r="K90" s="64"/>
      <c r="L90" s="77"/>
      <c r="M90" s="79"/>
      <c r="N90" s="75"/>
    </row>
    <row r="91" spans="1:14" s="11" customFormat="1" ht="9" x14ac:dyDescent="0.15">
      <c r="A91" s="69" t="s">
        <v>79</v>
      </c>
      <c r="B91" s="61">
        <v>261307760.18000001</v>
      </c>
      <c r="C91" s="61">
        <v>90363634.450000003</v>
      </c>
      <c r="D91" s="61">
        <v>2018117.98</v>
      </c>
      <c r="E91" s="84">
        <v>172962243.71000001</v>
      </c>
      <c r="G91" s="69" t="s">
        <v>79</v>
      </c>
      <c r="H91" s="61">
        <v>558591352.40999997</v>
      </c>
      <c r="I91" s="61">
        <v>489612640.75999999</v>
      </c>
      <c r="J91" s="61">
        <v>68978711.650000006</v>
      </c>
      <c r="K91" s="66">
        <f>IF(ISERROR((H91-I91)/ABS(I91)),"",(H91-I91)/ABS(I91))</f>
        <v>0.14088425401543545</v>
      </c>
      <c r="L91" s="61">
        <v>2272007600</v>
      </c>
      <c r="M91" s="85">
        <f t="shared" ref="M91" si="18">H91/L91</f>
        <v>0.24585804748628481</v>
      </c>
      <c r="N91" s="71"/>
    </row>
    <row r="92" spans="1:14" ht="3" customHeight="1" x14ac:dyDescent="0.15">
      <c r="A92" s="76"/>
      <c r="B92" s="81"/>
      <c r="C92" s="81"/>
      <c r="D92" s="81"/>
      <c r="E92" s="80"/>
      <c r="G92" s="76"/>
      <c r="H92" s="81"/>
      <c r="I92" s="81"/>
      <c r="J92" s="81"/>
      <c r="K92" s="65"/>
      <c r="L92" s="81"/>
      <c r="M92" s="82"/>
      <c r="N92" s="75"/>
    </row>
    <row r="93" spans="1:14" ht="5.0999999999999996" customHeight="1" x14ac:dyDescent="0.15">
      <c r="A93" s="62"/>
      <c r="B93" s="77"/>
      <c r="C93" s="77"/>
      <c r="D93" s="77"/>
      <c r="E93" s="78"/>
      <c r="G93" s="62"/>
      <c r="H93" s="77"/>
      <c r="I93" s="77"/>
      <c r="J93" s="77"/>
      <c r="K93" s="64"/>
      <c r="L93" s="77"/>
      <c r="M93" s="79"/>
      <c r="N93" s="75"/>
    </row>
    <row r="94" spans="1:14" ht="9" customHeight="1" x14ac:dyDescent="0.15">
      <c r="A94" s="62" t="s">
        <v>58</v>
      </c>
      <c r="B94" s="77"/>
      <c r="C94" s="77"/>
      <c r="D94" s="77"/>
      <c r="E94" s="78"/>
      <c r="G94" s="62" t="s">
        <v>58</v>
      </c>
      <c r="H94" s="77"/>
      <c r="I94" s="77"/>
      <c r="J94" s="77"/>
      <c r="K94" s="64"/>
      <c r="L94" s="77"/>
      <c r="M94" s="79"/>
      <c r="N94" s="75"/>
    </row>
    <row r="95" spans="1:14" ht="9" x14ac:dyDescent="0.15">
      <c r="A95" s="62" t="s">
        <v>60</v>
      </c>
      <c r="B95" s="77">
        <v>75052581.230000004</v>
      </c>
      <c r="C95" s="77" t="s">
        <v>100</v>
      </c>
      <c r="D95" s="77" t="s">
        <v>100</v>
      </c>
      <c r="E95" s="78">
        <v>75052581.230000004</v>
      </c>
      <c r="G95" s="62" t="s">
        <v>60</v>
      </c>
      <c r="H95" s="77">
        <v>75052581.230000004</v>
      </c>
      <c r="I95" s="77">
        <v>46986505.469999999</v>
      </c>
      <c r="J95" s="77">
        <v>28066075.760000002</v>
      </c>
      <c r="K95" s="64">
        <f t="shared" ref="K95:K96" si="19">IF(ISERROR((H95-I95)/ABS(I95)),"",(H95-I95)/ABS(I95))</f>
        <v>0.59732204979405557</v>
      </c>
      <c r="L95" s="77">
        <v>219776000</v>
      </c>
      <c r="M95" s="79">
        <f t="shared" ref="M95:M96" si="20">H95/L95</f>
        <v>0.34149580131588531</v>
      </c>
      <c r="N95" s="75"/>
    </row>
    <row r="96" spans="1:14" ht="9" x14ac:dyDescent="0.15">
      <c r="A96" s="62" t="s">
        <v>59</v>
      </c>
      <c r="B96" s="77">
        <v>37353840.909999996</v>
      </c>
      <c r="C96" s="77">
        <v>3485276.47</v>
      </c>
      <c r="D96" s="77" t="s">
        <v>100</v>
      </c>
      <c r="E96" s="78">
        <v>33868564.439999998</v>
      </c>
      <c r="G96" s="62" t="s">
        <v>59</v>
      </c>
      <c r="H96" s="77">
        <v>33868564.439999998</v>
      </c>
      <c r="I96" s="77">
        <v>24619649.609999999</v>
      </c>
      <c r="J96" s="77">
        <v>9248914.8300000001</v>
      </c>
      <c r="K96" s="64">
        <f t="shared" si="19"/>
        <v>0.37567207399423252</v>
      </c>
      <c r="L96" s="77">
        <v>119584000</v>
      </c>
      <c r="M96" s="79">
        <f t="shared" si="20"/>
        <v>0.28321986586834358</v>
      </c>
      <c r="N96" s="75"/>
    </row>
    <row r="97" spans="1:14" ht="5.0999999999999996" customHeight="1" x14ac:dyDescent="0.15">
      <c r="A97" s="76"/>
      <c r="B97" s="81"/>
      <c r="C97" s="81"/>
      <c r="D97" s="81"/>
      <c r="E97" s="80"/>
      <c r="G97" s="76"/>
      <c r="H97" s="81"/>
      <c r="I97" s="81"/>
      <c r="J97" s="81"/>
      <c r="K97" s="65"/>
      <c r="L97" s="81"/>
      <c r="M97" s="82"/>
      <c r="N97" s="75"/>
    </row>
    <row r="98" spans="1:14" ht="3" customHeight="1" x14ac:dyDescent="0.15">
      <c r="A98" s="76"/>
      <c r="B98" s="77"/>
      <c r="C98" s="77"/>
      <c r="D98" s="77"/>
      <c r="E98" s="78"/>
      <c r="G98" s="62"/>
      <c r="H98" s="77"/>
      <c r="I98" s="77"/>
      <c r="J98" s="77"/>
      <c r="K98" s="64"/>
      <c r="L98" s="77"/>
      <c r="M98" s="79"/>
      <c r="N98" s="75"/>
    </row>
    <row r="99" spans="1:14" s="11" customFormat="1" ht="9" x14ac:dyDescent="0.15">
      <c r="A99" s="69" t="s">
        <v>43</v>
      </c>
      <c r="B99" s="61">
        <v>112406422.14</v>
      </c>
      <c r="C99" s="61">
        <v>3485276.47</v>
      </c>
      <c r="D99" s="61" t="s">
        <v>100</v>
      </c>
      <c r="E99" s="84">
        <v>108921145.67</v>
      </c>
      <c r="G99" s="69" t="s">
        <v>43</v>
      </c>
      <c r="H99" s="61">
        <v>108921145.67</v>
      </c>
      <c r="I99" s="61">
        <v>71606155.079999998</v>
      </c>
      <c r="J99" s="61">
        <v>37314990.590000004</v>
      </c>
      <c r="K99" s="66">
        <f>IF(ISERROR((H99-I99)/ABS(I99)),"",(H99-I99)/ABS(I99))</f>
        <v>0.52111428896455703</v>
      </c>
      <c r="L99" s="61">
        <v>339360000</v>
      </c>
      <c r="M99" s="85">
        <f t="shared" ref="M99" si="21">H99/L99</f>
        <v>0.32096047168198966</v>
      </c>
      <c r="N99" s="71"/>
    </row>
    <row r="100" spans="1:14" ht="3" customHeight="1" x14ac:dyDescent="0.15">
      <c r="A100" s="76"/>
      <c r="B100" s="81"/>
      <c r="C100" s="81"/>
      <c r="D100" s="81"/>
      <c r="E100" s="80"/>
      <c r="G100" s="76"/>
      <c r="H100" s="81"/>
      <c r="I100" s="81"/>
      <c r="J100" s="81"/>
      <c r="K100" s="65"/>
      <c r="L100" s="81"/>
      <c r="M100" s="82"/>
      <c r="N100" s="75"/>
    </row>
    <row r="101" spans="1:14" ht="5.0999999999999996" customHeight="1" x14ac:dyDescent="0.15">
      <c r="A101" s="62"/>
      <c r="B101" s="77"/>
      <c r="C101" s="77"/>
      <c r="D101" s="77"/>
      <c r="E101" s="78"/>
      <c r="G101" s="62"/>
      <c r="H101" s="77"/>
      <c r="I101" s="77"/>
      <c r="J101" s="77"/>
      <c r="K101" s="64"/>
      <c r="L101" s="77"/>
      <c r="M101" s="79"/>
      <c r="N101" s="75"/>
    </row>
    <row r="102" spans="1:14" ht="9" customHeight="1" x14ac:dyDescent="0.15">
      <c r="A102" s="62" t="s">
        <v>38</v>
      </c>
      <c r="B102" s="77"/>
      <c r="C102" s="77"/>
      <c r="D102" s="77"/>
      <c r="E102" s="78"/>
      <c r="G102" s="62" t="s">
        <v>38</v>
      </c>
      <c r="H102" s="77"/>
      <c r="I102" s="77"/>
      <c r="J102" s="77"/>
      <c r="K102" s="64"/>
      <c r="L102" s="77"/>
      <c r="M102" s="79"/>
      <c r="N102" s="75"/>
    </row>
    <row r="103" spans="1:14" ht="9" customHeight="1" x14ac:dyDescent="0.15">
      <c r="A103" s="62" t="s">
        <v>80</v>
      </c>
      <c r="B103" s="77"/>
      <c r="C103" s="77"/>
      <c r="D103" s="77"/>
      <c r="E103" s="78"/>
      <c r="G103" s="62" t="s">
        <v>80</v>
      </c>
      <c r="H103" s="77"/>
      <c r="I103" s="77"/>
      <c r="J103" s="77"/>
      <c r="K103" s="64"/>
      <c r="L103" s="77"/>
      <c r="M103" s="79"/>
      <c r="N103" s="75"/>
    </row>
    <row r="104" spans="1:14" ht="9" x14ac:dyDescent="0.15">
      <c r="A104" s="62" t="s">
        <v>41</v>
      </c>
      <c r="B104" s="77">
        <v>10036.89</v>
      </c>
      <c r="C104" s="77" t="s">
        <v>100</v>
      </c>
      <c r="D104" s="77" t="s">
        <v>100</v>
      </c>
      <c r="E104" s="78">
        <v>10036.89</v>
      </c>
      <c r="G104" s="62" t="s">
        <v>41</v>
      </c>
      <c r="H104" s="77">
        <v>10036.89</v>
      </c>
      <c r="I104" s="77">
        <v>4113.9799999999996</v>
      </c>
      <c r="J104" s="77">
        <v>5922.91</v>
      </c>
      <c r="K104" s="64">
        <f t="shared" ref="K104:K105" si="22">IF(ISERROR((H104-I104)/ABS(I104)),"",(H104-I104)/ABS(I104))</f>
        <v>1.4397031584985831</v>
      </c>
      <c r="L104" s="77">
        <v>30704</v>
      </c>
      <c r="M104" s="79">
        <f t="shared" ref="M104:M105" si="23">H104/L104</f>
        <v>0.32689193590411669</v>
      </c>
      <c r="N104" s="75"/>
    </row>
    <row r="105" spans="1:14" ht="9" x14ac:dyDescent="0.15">
      <c r="A105" s="62" t="s">
        <v>87</v>
      </c>
      <c r="B105" s="77">
        <v>5810391.9199999999</v>
      </c>
      <c r="C105" s="77" t="s">
        <v>100</v>
      </c>
      <c r="D105" s="77" t="s">
        <v>100</v>
      </c>
      <c r="E105" s="78">
        <v>5810391.9199999999</v>
      </c>
      <c r="G105" s="62" t="s">
        <v>8</v>
      </c>
      <c r="H105" s="77">
        <v>5810391.9199999999</v>
      </c>
      <c r="I105" s="77">
        <v>5873032</v>
      </c>
      <c r="J105" s="77">
        <v>-62640.08</v>
      </c>
      <c r="K105" s="64">
        <f t="shared" si="22"/>
        <v>-1.066571406387707E-2</v>
      </c>
      <c r="L105" s="77">
        <v>7433600</v>
      </c>
      <c r="M105" s="79">
        <f t="shared" si="23"/>
        <v>0.78163903357727071</v>
      </c>
      <c r="N105" s="75"/>
    </row>
    <row r="106" spans="1:14" ht="9" x14ac:dyDescent="0.15">
      <c r="A106" s="62" t="s">
        <v>4</v>
      </c>
      <c r="B106" s="77"/>
      <c r="C106" s="77"/>
      <c r="D106" s="77"/>
      <c r="E106" s="78"/>
      <c r="G106" s="62" t="s">
        <v>4</v>
      </c>
      <c r="H106" s="77"/>
      <c r="I106" s="77"/>
      <c r="J106" s="77"/>
      <c r="K106" s="64"/>
      <c r="L106" s="77"/>
      <c r="M106" s="79"/>
      <c r="N106" s="75"/>
    </row>
    <row r="107" spans="1:14" ht="9" x14ac:dyDescent="0.15">
      <c r="A107" s="62" t="s">
        <v>85</v>
      </c>
      <c r="B107" s="77">
        <v>9194.6</v>
      </c>
      <c r="C107" s="77" t="s">
        <v>100</v>
      </c>
      <c r="D107" s="77" t="s">
        <v>100</v>
      </c>
      <c r="E107" s="78">
        <v>9194.6</v>
      </c>
      <c r="G107" s="62" t="s">
        <v>41</v>
      </c>
      <c r="H107" s="77">
        <v>9194.6</v>
      </c>
      <c r="I107" s="77">
        <v>7953.96</v>
      </c>
      <c r="J107" s="77">
        <v>1240.6400000000001</v>
      </c>
      <c r="K107" s="64">
        <f t="shared" ref="K107:K109" si="24">IF(ISERROR((H107-I107)/ABS(I107)),"",(H107-I107)/ABS(I107))</f>
        <v>0.15597765138371331</v>
      </c>
      <c r="L107" s="77">
        <v>3232</v>
      </c>
      <c r="M107" s="79">
        <f t="shared" ref="M107:M108" si="25">H107/L107</f>
        <v>2.8448638613861386</v>
      </c>
      <c r="N107" s="75"/>
    </row>
    <row r="108" spans="1:14" ht="9" x14ac:dyDescent="0.15">
      <c r="A108" s="87" t="s">
        <v>89</v>
      </c>
      <c r="B108" s="77" t="s">
        <v>100</v>
      </c>
      <c r="C108" s="77">
        <v>69127088.319999993</v>
      </c>
      <c r="D108" s="77" t="s">
        <v>100</v>
      </c>
      <c r="E108" s="78">
        <v>-69127088.319999993</v>
      </c>
      <c r="G108" s="88" t="s">
        <v>88</v>
      </c>
      <c r="H108" s="77">
        <v>-69127088.319999993</v>
      </c>
      <c r="I108" s="77">
        <v>-50313005.619999997</v>
      </c>
      <c r="J108" s="77">
        <v>-18814082.699999999</v>
      </c>
      <c r="K108" s="64">
        <f t="shared" si="24"/>
        <v>-0.3739407429183913</v>
      </c>
      <c r="L108" s="77">
        <v>-80315200</v>
      </c>
      <c r="M108" s="79">
        <f t="shared" si="25"/>
        <v>0.86069745602326819</v>
      </c>
      <c r="N108" s="75"/>
    </row>
    <row r="109" spans="1:14" ht="9" x14ac:dyDescent="0.15">
      <c r="A109" s="62" t="s">
        <v>86</v>
      </c>
      <c r="B109" s="77" t="s">
        <v>100</v>
      </c>
      <c r="C109" s="77" t="s">
        <v>100</v>
      </c>
      <c r="D109" s="77" t="s">
        <v>100</v>
      </c>
      <c r="E109" s="78" t="s">
        <v>100</v>
      </c>
      <c r="G109" s="62" t="s">
        <v>86</v>
      </c>
      <c r="H109" s="77" t="s">
        <v>100</v>
      </c>
      <c r="I109" s="77">
        <v>1076.55</v>
      </c>
      <c r="J109" s="77">
        <v>-1076.55</v>
      </c>
      <c r="K109" s="64" t="str">
        <f t="shared" si="24"/>
        <v/>
      </c>
      <c r="L109" s="77" t="s">
        <v>100</v>
      </c>
      <c r="M109" s="79"/>
      <c r="N109" s="75"/>
    </row>
    <row r="110" spans="1:14" ht="9" x14ac:dyDescent="0.15">
      <c r="A110" s="62" t="s">
        <v>53</v>
      </c>
      <c r="B110" s="77"/>
      <c r="C110" s="77"/>
      <c r="D110" s="77"/>
      <c r="E110" s="78"/>
      <c r="G110" s="62" t="s">
        <v>53</v>
      </c>
      <c r="H110" s="61"/>
      <c r="I110" s="77"/>
      <c r="J110" s="77"/>
      <c r="K110" s="64"/>
      <c r="L110" s="77"/>
      <c r="M110" s="79"/>
      <c r="N110" s="75"/>
    </row>
    <row r="111" spans="1:14" ht="9" x14ac:dyDescent="0.15">
      <c r="A111" s="62" t="s">
        <v>87</v>
      </c>
      <c r="B111" s="77">
        <v>2808268.86</v>
      </c>
      <c r="C111" s="77">
        <v>1454337.62</v>
      </c>
      <c r="D111" s="77" t="s">
        <v>100</v>
      </c>
      <c r="E111" s="78">
        <v>1353931.24</v>
      </c>
      <c r="G111" s="62" t="s">
        <v>8</v>
      </c>
      <c r="H111" s="77">
        <v>1353931.24</v>
      </c>
      <c r="I111" s="77">
        <v>720889.84</v>
      </c>
      <c r="J111" s="77">
        <v>633041.4</v>
      </c>
      <c r="K111" s="64">
        <f>IF(ISERROR((H111-I111)/ABS(I111)),"",(H111-I111)/ABS(I111))</f>
        <v>0.87813888457631761</v>
      </c>
      <c r="L111" s="77">
        <v>5009600</v>
      </c>
      <c r="M111" s="79">
        <f t="shared" ref="M111:M114" si="26">H111/L111</f>
        <v>0.27026733471734271</v>
      </c>
      <c r="N111" s="75"/>
    </row>
    <row r="112" spans="1:14" ht="9" x14ac:dyDescent="0.15">
      <c r="A112" s="62" t="s">
        <v>5</v>
      </c>
      <c r="B112" s="77"/>
      <c r="C112" s="77"/>
      <c r="D112" s="77"/>
      <c r="E112" s="78"/>
      <c r="G112" s="62" t="s">
        <v>5</v>
      </c>
      <c r="H112" s="77"/>
      <c r="I112" s="77"/>
      <c r="J112" s="77"/>
      <c r="K112" s="64"/>
      <c r="L112" s="77"/>
      <c r="M112" s="79"/>
      <c r="N112" s="75"/>
    </row>
    <row r="113" spans="1:14" ht="9" x14ac:dyDescent="0.15">
      <c r="A113" s="62" t="s">
        <v>85</v>
      </c>
      <c r="B113" s="77">
        <v>5595.35</v>
      </c>
      <c r="C113" s="77" t="s">
        <v>100</v>
      </c>
      <c r="D113" s="77" t="s">
        <v>100</v>
      </c>
      <c r="E113" s="78">
        <v>5595.35</v>
      </c>
      <c r="G113" s="62" t="s">
        <v>41</v>
      </c>
      <c r="H113" s="77">
        <v>5595.35</v>
      </c>
      <c r="I113" s="77">
        <v>3490.13</v>
      </c>
      <c r="J113" s="77">
        <v>2105.2199999999998</v>
      </c>
      <c r="K113" s="64">
        <f t="shared" ref="K113:K114" si="27">IF(ISERROR((H113-I113)/ABS(I113)),"",(H113-I113)/ABS(I113))</f>
        <v>0.60319243122749011</v>
      </c>
      <c r="L113" s="77">
        <v>42016</v>
      </c>
      <c r="M113" s="79">
        <f t="shared" si="26"/>
        <v>0.13317188690022849</v>
      </c>
      <c r="N113" s="75"/>
    </row>
    <row r="114" spans="1:14" ht="9" x14ac:dyDescent="0.15">
      <c r="A114" s="62" t="s">
        <v>87</v>
      </c>
      <c r="B114" s="77">
        <v>2683597.65</v>
      </c>
      <c r="C114" s="77" t="s">
        <v>100</v>
      </c>
      <c r="D114" s="77" t="s">
        <v>100</v>
      </c>
      <c r="E114" s="78">
        <v>2683597.65</v>
      </c>
      <c r="G114" s="62" t="s">
        <v>8</v>
      </c>
      <c r="H114" s="77">
        <v>2683597.65</v>
      </c>
      <c r="I114" s="77">
        <v>2557952.61</v>
      </c>
      <c r="J114" s="77">
        <v>125645.04</v>
      </c>
      <c r="K114" s="64">
        <f t="shared" si="27"/>
        <v>4.9119377547811587E-2</v>
      </c>
      <c r="L114" s="77">
        <v>3490560</v>
      </c>
      <c r="M114" s="79">
        <f t="shared" si="26"/>
        <v>0.76881579173542347</v>
      </c>
      <c r="N114" s="75"/>
    </row>
    <row r="115" spans="1:14" ht="5.0999999999999996" customHeight="1" x14ac:dyDescent="0.15">
      <c r="A115" s="76"/>
      <c r="B115" s="81"/>
      <c r="C115" s="81"/>
      <c r="D115" s="81"/>
      <c r="E115" s="80"/>
      <c r="G115" s="76"/>
      <c r="H115" s="81"/>
      <c r="I115" s="81"/>
      <c r="J115" s="81"/>
      <c r="K115" s="65"/>
      <c r="L115" s="81"/>
      <c r="M115" s="82"/>
      <c r="N115" s="75"/>
    </row>
    <row r="116" spans="1:14" ht="3" customHeight="1" x14ac:dyDescent="0.15">
      <c r="A116" s="62"/>
      <c r="B116" s="77"/>
      <c r="C116" s="77"/>
      <c r="D116" s="77"/>
      <c r="E116" s="78"/>
      <c r="G116" s="62"/>
      <c r="H116" s="77"/>
      <c r="I116" s="77"/>
      <c r="J116" s="77"/>
      <c r="K116" s="64"/>
      <c r="L116" s="77"/>
      <c r="M116" s="79"/>
      <c r="N116" s="75"/>
    </row>
    <row r="117" spans="1:14" s="11" customFormat="1" ht="9" x14ac:dyDescent="0.15">
      <c r="A117" s="69" t="s">
        <v>44</v>
      </c>
      <c r="B117" s="61">
        <v>11327085.27</v>
      </c>
      <c r="C117" s="61">
        <v>70581425.939999998</v>
      </c>
      <c r="D117" s="61" t="s">
        <v>100</v>
      </c>
      <c r="E117" s="84">
        <v>-59254340.670000002</v>
      </c>
      <c r="G117" s="69" t="s">
        <v>44</v>
      </c>
      <c r="H117" s="61">
        <v>-59254340.670000002</v>
      </c>
      <c r="I117" s="61">
        <v>-41144496.549999997</v>
      </c>
      <c r="J117" s="61">
        <v>-18109844.120000001</v>
      </c>
      <c r="K117" s="66">
        <f>IF(ISERROR((H117-I117)/ABS(I117)),"",(H117-I117)/ABS(I117))</f>
        <v>-0.44015228374449528</v>
      </c>
      <c r="L117" s="61">
        <v>-64305488</v>
      </c>
      <c r="M117" s="85">
        <f t="shared" ref="M117" si="28">H117/L117</f>
        <v>0.92145075813747035</v>
      </c>
      <c r="N117" s="71"/>
    </row>
    <row r="118" spans="1:14" ht="3" customHeight="1" x14ac:dyDescent="0.15">
      <c r="A118" s="76"/>
      <c r="B118" s="81"/>
      <c r="C118" s="81"/>
      <c r="D118" s="81"/>
      <c r="E118" s="80"/>
      <c r="G118" s="76"/>
      <c r="H118" s="81"/>
      <c r="I118" s="81"/>
      <c r="J118" s="81"/>
      <c r="K118" s="65"/>
      <c r="L118" s="81"/>
      <c r="M118" s="82"/>
      <c r="N118" s="75"/>
    </row>
    <row r="119" spans="1:14" ht="8.1" customHeight="1" x14ac:dyDescent="0.15">
      <c r="A119" s="76"/>
      <c r="B119" s="81"/>
      <c r="C119" s="81"/>
      <c r="D119" s="81"/>
      <c r="E119" s="80"/>
      <c r="G119" s="76"/>
      <c r="H119" s="81"/>
      <c r="I119" s="81"/>
      <c r="J119" s="81"/>
      <c r="K119" s="65"/>
      <c r="L119" s="81"/>
      <c r="M119" s="82"/>
      <c r="N119" s="75"/>
    </row>
    <row r="120" spans="1:14" ht="3" customHeight="1" x14ac:dyDescent="0.15">
      <c r="A120" s="62"/>
      <c r="B120" s="77"/>
      <c r="C120" s="77"/>
      <c r="D120" s="77"/>
      <c r="E120" s="78"/>
      <c r="G120" s="62"/>
      <c r="H120" s="77"/>
      <c r="I120" s="77"/>
      <c r="J120" s="77"/>
      <c r="K120" s="64"/>
      <c r="L120" s="77"/>
      <c r="M120" s="79"/>
      <c r="N120" s="75"/>
    </row>
    <row r="121" spans="1:14" s="11" customFormat="1" ht="9" x14ac:dyDescent="0.15">
      <c r="A121" s="69" t="s">
        <v>81</v>
      </c>
      <c r="B121" s="61">
        <v>123733507.41</v>
      </c>
      <c r="C121" s="61">
        <v>74066702.409999996</v>
      </c>
      <c r="D121" s="61" t="s">
        <v>100</v>
      </c>
      <c r="E121" s="84">
        <v>49666805</v>
      </c>
      <c r="G121" s="69" t="s">
        <v>81</v>
      </c>
      <c r="H121" s="61">
        <v>49666805</v>
      </c>
      <c r="I121" s="61">
        <v>30461658.530000001</v>
      </c>
      <c r="J121" s="61">
        <v>19205146.469999999</v>
      </c>
      <c r="K121" s="66">
        <f>IF(ISERROR((H121-I121)/ABS(I121)),"",(H121-I121)/ABS(I121))</f>
        <v>0.63046949499108573</v>
      </c>
      <c r="L121" s="61">
        <v>275054512</v>
      </c>
      <c r="M121" s="85">
        <f t="shared" ref="M121" si="29">H121/L121</f>
        <v>0.18057076991341992</v>
      </c>
      <c r="N121" s="71"/>
    </row>
    <row r="122" spans="1:14" ht="3" customHeight="1" x14ac:dyDescent="0.15">
      <c r="A122" s="76"/>
      <c r="B122" s="81"/>
      <c r="C122" s="81"/>
      <c r="D122" s="81"/>
      <c r="E122" s="80"/>
      <c r="G122" s="76"/>
      <c r="H122" s="81"/>
      <c r="I122" s="81"/>
      <c r="J122" s="81"/>
      <c r="K122" s="65"/>
      <c r="L122" s="81"/>
      <c r="M122" s="82"/>
      <c r="N122" s="75"/>
    </row>
    <row r="123" spans="1:14" ht="8.1" customHeight="1" x14ac:dyDescent="0.15">
      <c r="A123" s="74"/>
      <c r="B123" s="81"/>
      <c r="C123" s="81"/>
      <c r="D123" s="81"/>
      <c r="E123" s="80"/>
      <c r="G123" s="73"/>
      <c r="H123" s="81"/>
      <c r="I123" s="81"/>
      <c r="J123" s="81"/>
      <c r="K123" s="65"/>
      <c r="L123" s="81"/>
      <c r="M123" s="82"/>
      <c r="N123" s="75"/>
    </row>
    <row r="124" spans="1:14" ht="3" customHeight="1" x14ac:dyDescent="0.15">
      <c r="A124" s="62"/>
      <c r="B124" s="77"/>
      <c r="C124" s="77"/>
      <c r="D124" s="77"/>
      <c r="E124" s="78"/>
      <c r="G124" s="62"/>
      <c r="H124" s="77"/>
      <c r="I124" s="77"/>
      <c r="J124" s="77"/>
      <c r="K124" s="67"/>
      <c r="L124" s="77"/>
      <c r="M124" s="79"/>
      <c r="N124" s="75"/>
    </row>
    <row r="125" spans="1:14" s="11" customFormat="1" ht="9" x14ac:dyDescent="0.15">
      <c r="A125" s="69" t="s">
        <v>9</v>
      </c>
      <c r="B125" s="61">
        <v>385041267.58999997</v>
      </c>
      <c r="C125" s="61">
        <v>164430336.86000001</v>
      </c>
      <c r="D125" s="61">
        <v>2018117.98</v>
      </c>
      <c r="E125" s="84">
        <v>222629048.71000001</v>
      </c>
      <c r="G125" s="69" t="s">
        <v>9</v>
      </c>
      <c r="H125" s="61">
        <v>608258157.40999997</v>
      </c>
      <c r="I125" s="61">
        <v>520074299.29000002</v>
      </c>
      <c r="J125" s="61">
        <v>88183858.120000005</v>
      </c>
      <c r="K125" s="66">
        <f>IF(ISERROR((H125-I125)/ABS(I125)),"",(H125-I125)/ABS(I125))</f>
        <v>0.16956011523812584</v>
      </c>
      <c r="L125" s="61">
        <v>2547062112</v>
      </c>
      <c r="M125" s="85">
        <f t="shared" ref="M125" si="30">H125/L125</f>
        <v>0.23880774424161352</v>
      </c>
      <c r="N125" s="71"/>
    </row>
    <row r="126" spans="1:14" ht="3" customHeight="1" x14ac:dyDescent="0.15">
      <c r="A126" s="73"/>
      <c r="B126" s="81"/>
      <c r="C126" s="81"/>
      <c r="D126" s="81"/>
      <c r="E126" s="80"/>
      <c r="G126" s="73"/>
      <c r="H126" s="81"/>
      <c r="I126" s="81"/>
      <c r="J126" s="81"/>
      <c r="K126" s="68"/>
      <c r="L126" s="81"/>
      <c r="M126" s="89"/>
      <c r="N126" s="75"/>
    </row>
    <row r="127" spans="1:14" ht="6" customHeight="1" x14ac:dyDescent="0.15">
      <c r="A127" s="75"/>
      <c r="B127" s="90"/>
      <c r="C127" s="90"/>
      <c r="D127" s="90"/>
      <c r="E127" s="90"/>
      <c r="G127" s="75"/>
      <c r="H127" s="90"/>
      <c r="I127" s="90"/>
      <c r="J127" s="90"/>
      <c r="K127" s="75"/>
      <c r="L127" s="90"/>
      <c r="M127" s="75"/>
      <c r="N127" s="75"/>
    </row>
    <row r="128" spans="1:14" ht="9" customHeight="1" x14ac:dyDescent="0.15">
      <c r="A128" s="57" t="s">
        <v>82</v>
      </c>
      <c r="B128" s="58">
        <v>53548.73</v>
      </c>
      <c r="C128" s="33"/>
      <c r="D128" s="90"/>
      <c r="E128" s="91"/>
      <c r="G128" s="57" t="s">
        <v>82</v>
      </c>
      <c r="H128" s="58">
        <v>763785.22</v>
      </c>
      <c r="I128" s="33"/>
      <c r="J128" s="90"/>
      <c r="K128" s="75"/>
      <c r="L128" s="90"/>
      <c r="M128" s="75"/>
      <c r="N128" s="75"/>
    </row>
    <row r="129" spans="1:13" ht="9.75" customHeight="1" x14ac:dyDescent="0.15">
      <c r="A129" s="100" t="s">
        <v>115</v>
      </c>
      <c r="B129" s="100"/>
      <c r="C129" s="100"/>
      <c r="D129" s="100"/>
      <c r="E129" s="100"/>
      <c r="F129" s="6"/>
      <c r="G129" s="100"/>
      <c r="H129" s="100"/>
      <c r="I129" s="100"/>
      <c r="J129" s="100"/>
      <c r="K129" s="100"/>
      <c r="L129" s="100"/>
      <c r="M129" s="100"/>
    </row>
    <row r="130" spans="1:13" ht="8.1" customHeight="1" x14ac:dyDescent="0.15">
      <c r="A130" s="45"/>
      <c r="B130" s="45"/>
      <c r="C130" s="45"/>
      <c r="D130" s="45"/>
      <c r="E130" s="45"/>
      <c r="F130" s="6"/>
      <c r="G130" s="45"/>
      <c r="H130" s="45"/>
      <c r="I130" s="45"/>
      <c r="J130" s="45"/>
      <c r="K130" s="45"/>
      <c r="L130" s="45"/>
      <c r="M130" s="45"/>
    </row>
    <row r="131" spans="1:13" ht="8.25" customHeight="1" x14ac:dyDescent="0.15">
      <c r="A131" s="92" t="s">
        <v>39</v>
      </c>
      <c r="B131" s="42"/>
      <c r="C131" s="93" t="s">
        <v>40</v>
      </c>
      <c r="D131" s="44"/>
      <c r="E131" s="42"/>
      <c r="G131" s="100"/>
      <c r="H131" s="100"/>
      <c r="I131" s="100"/>
      <c r="J131" s="100"/>
      <c r="K131" s="100"/>
      <c r="L131" s="100"/>
      <c r="M131" s="100"/>
    </row>
    <row r="132" spans="1:13" ht="9" customHeight="1" x14ac:dyDescent="0.15">
      <c r="A132" s="92" t="s">
        <v>15</v>
      </c>
      <c r="C132" s="94" t="s">
        <v>92</v>
      </c>
      <c r="D132" s="13"/>
      <c r="E132" s="13"/>
      <c r="G132" s="100" t="str">
        <f>+A129</f>
        <v>Vitoria-Gasteizen, 2022ko MAIATZAREN 11n / Vitoria-Gasteiz, 11 de MAYO DE 2022</v>
      </c>
      <c r="H132" s="100"/>
      <c r="I132" s="100"/>
      <c r="J132" s="100"/>
      <c r="K132" s="100"/>
      <c r="L132" s="100"/>
      <c r="M132" s="100"/>
    </row>
    <row r="133" spans="1:13" ht="9" customHeight="1" x14ac:dyDescent="0.15">
      <c r="A133" s="92"/>
      <c r="C133" s="94"/>
      <c r="D133" s="13"/>
      <c r="E133" s="13"/>
      <c r="G133" s="92"/>
      <c r="H133" s="13"/>
      <c r="I133" s="13"/>
      <c r="J133" s="94"/>
      <c r="L133" s="13"/>
    </row>
    <row r="134" spans="1:13" ht="9" customHeight="1" x14ac:dyDescent="0.15">
      <c r="A134" s="92"/>
      <c r="C134" s="94"/>
      <c r="D134" s="13"/>
      <c r="E134" s="13"/>
      <c r="G134" s="92"/>
      <c r="H134" s="13"/>
      <c r="I134" s="13"/>
      <c r="J134" s="94"/>
      <c r="L134" s="13"/>
    </row>
    <row r="135" spans="1:13" ht="11.25" customHeight="1" x14ac:dyDescent="0.15">
      <c r="B135" s="13"/>
      <c r="C135" s="43"/>
      <c r="D135" s="13"/>
      <c r="E135" s="13"/>
      <c r="H135" s="13"/>
      <c r="I135" s="13"/>
      <c r="J135" s="13"/>
      <c r="L135" s="13"/>
    </row>
    <row r="136" spans="1:13" ht="12.75" x14ac:dyDescent="0.2">
      <c r="A136"/>
      <c r="B136" s="14"/>
      <c r="C136" s="14"/>
      <c r="D136" s="90"/>
      <c r="E136" s="14"/>
      <c r="H136" s="13"/>
      <c r="I136" s="13"/>
      <c r="J136" s="13"/>
      <c r="L136" s="13"/>
    </row>
    <row r="137" spans="1:13" ht="12.75" x14ac:dyDescent="0.2">
      <c r="A137"/>
      <c r="B137"/>
      <c r="C137"/>
      <c r="D137"/>
      <c r="E137"/>
      <c r="G137" s="6"/>
      <c r="H137" s="6"/>
      <c r="I137" s="6"/>
      <c r="J137" s="6"/>
      <c r="K137" s="6"/>
      <c r="L137" s="6"/>
      <c r="M137" s="6"/>
    </row>
    <row r="138" spans="1:13" ht="12.75" x14ac:dyDescent="0.2">
      <c r="A138"/>
      <c r="B138"/>
      <c r="C138"/>
      <c r="D138"/>
      <c r="E138"/>
      <c r="G138" s="6"/>
      <c r="H138" s="6"/>
      <c r="I138" s="6"/>
      <c r="K138" s="6"/>
      <c r="L138" s="6"/>
      <c r="M138" s="6"/>
    </row>
    <row r="139" spans="1:13" ht="12.75" x14ac:dyDescent="0.2">
      <c r="A139"/>
      <c r="B139"/>
      <c r="C139"/>
      <c r="D139"/>
      <c r="E139"/>
    </row>
    <row r="140" spans="1:13" ht="12.75" x14ac:dyDescent="0.2">
      <c r="A140"/>
      <c r="B140"/>
      <c r="C140"/>
      <c r="D140"/>
      <c r="E140"/>
    </row>
    <row r="164" spans="13:13" ht="9" x14ac:dyDescent="0.15">
      <c r="M164" s="95"/>
    </row>
  </sheetData>
  <mergeCells count="4">
    <mergeCell ref="A129:E129"/>
    <mergeCell ref="G129:M129"/>
    <mergeCell ref="G131:M131"/>
    <mergeCell ref="G132:M132"/>
  </mergeCells>
  <printOptions horizontalCentered="1" gridLinesSet="0"/>
  <pageMargins left="0" right="0" top="0" bottom="0" header="0" footer="3.937007874015748E-2"/>
  <pageSetup paperSize="9" scale="82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4097" r:id="rId4">
          <objectPr defaultSize="0" autoPict="0" r:id="rId5">
            <anchor moveWithCells="1" sizeWithCells="1">
              <from>
                <xdr:col>4</xdr:col>
                <xdr:colOff>66675</xdr:colOff>
                <xdr:row>126</xdr:row>
                <xdr:rowOff>57150</xdr:rowOff>
              </from>
              <to>
                <xdr:col>4</xdr:col>
                <xdr:colOff>466725</xdr:colOff>
                <xdr:row>134</xdr:row>
                <xdr:rowOff>66675</xdr:rowOff>
              </to>
            </anchor>
          </objectPr>
        </oleObject>
      </mc:Choice>
      <mc:Fallback>
        <oleObject progId="Word.Picture.8" shapeId="4097" r:id="rId4"/>
      </mc:Fallback>
    </mc:AlternateContent>
    <mc:AlternateContent xmlns:mc="http://schemas.openxmlformats.org/markup-compatibility/2006">
      <mc:Choice Requires="x14">
        <oleObject progId="Word.Picture.8" shapeId="4098" r:id="rId6">
          <objectPr defaultSize="0" autoPict="0" r:id="rId5">
            <anchor moveWithCells="1" sizeWithCells="1">
              <from>
                <xdr:col>11</xdr:col>
                <xdr:colOff>638175</xdr:colOff>
                <xdr:row>127</xdr:row>
                <xdr:rowOff>0</xdr:rowOff>
              </from>
              <to>
                <xdr:col>12</xdr:col>
                <xdr:colOff>323850</xdr:colOff>
                <xdr:row>134</xdr:row>
                <xdr:rowOff>85725</xdr:rowOff>
              </to>
            </anchor>
          </objectPr>
        </oleObject>
      </mc:Choice>
      <mc:Fallback>
        <oleObject progId="Word.Picture.8" shapeId="4098" r:id="rId6"/>
      </mc:Fallback>
    </mc:AlternateContent>
    <mc:AlternateContent xmlns:mc="http://schemas.openxmlformats.org/markup-compatibility/2006">
      <mc:Choice Requires="x14">
        <oleObject progId="Word.Picture.8" shapeId="4099" r:id="rId7">
          <objectPr defaultSize="0" autoPict="0" r:id="rId8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1171575</xdr:colOff>
                <xdr:row>7</xdr:row>
                <xdr:rowOff>19050</xdr:rowOff>
              </to>
            </anchor>
          </objectPr>
        </oleObject>
      </mc:Choice>
      <mc:Fallback>
        <oleObject progId="Word.Picture.8" shapeId="4099" r:id="rId7"/>
      </mc:Fallback>
    </mc:AlternateContent>
    <mc:AlternateContent xmlns:mc="http://schemas.openxmlformats.org/markup-compatibility/2006">
      <mc:Choice Requires="x14">
        <oleObject progId="Word.Picture.8" shapeId="4100" r:id="rId9">
          <objectPr defaultSize="0" autoPict="0" r:id="rId8">
            <anchor moveWithCells="1" sizeWithCells="1">
              <from>
                <xdr:col>6</xdr:col>
                <xdr:colOff>0</xdr:colOff>
                <xdr:row>0</xdr:row>
                <xdr:rowOff>0</xdr:rowOff>
              </from>
              <to>
                <xdr:col>6</xdr:col>
                <xdr:colOff>1171575</xdr:colOff>
                <xdr:row>7</xdr:row>
                <xdr:rowOff>19050</xdr:rowOff>
              </to>
            </anchor>
          </objectPr>
        </oleObject>
      </mc:Choice>
      <mc:Fallback>
        <oleObject progId="Word.Picture.8" shapeId="4100" r:id="rId9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190C3-93F3-4AE3-91CF-0984303F7ECD}">
  <dimension ref="A1:N164"/>
  <sheetViews>
    <sheetView showGridLines="0" workbookViewId="0"/>
  </sheetViews>
  <sheetFormatPr baseColWidth="10" defaultRowHeight="8.25" x14ac:dyDescent="0.15"/>
  <cols>
    <col min="1" max="1" width="55.7109375" style="1" customWidth="1"/>
    <col min="2" max="2" width="11.7109375" style="1" customWidth="1"/>
    <col min="3" max="3" width="10.7109375" style="1" customWidth="1"/>
    <col min="4" max="4" width="10.42578125" style="1" customWidth="1"/>
    <col min="5" max="5" width="11.140625" style="1" customWidth="1"/>
    <col min="6" max="6" width="11.42578125" style="1"/>
    <col min="7" max="7" width="54.42578125" style="1" customWidth="1"/>
    <col min="8" max="8" width="14.5703125" style="1" customWidth="1"/>
    <col min="9" max="9" width="14.140625" style="1" customWidth="1"/>
    <col min="10" max="10" width="10.28515625" style="1" customWidth="1"/>
    <col min="11" max="11" width="8.140625" style="1" customWidth="1"/>
    <col min="12" max="12" width="11.140625" style="1" customWidth="1"/>
    <col min="13" max="13" width="9.5703125" style="1" customWidth="1"/>
    <col min="14" max="16384" width="11.42578125" style="1"/>
  </cols>
  <sheetData>
    <row r="1" spans="1:14" ht="9.9499999999999993" customHeight="1" x14ac:dyDescent="0.15"/>
    <row r="2" spans="1:14" ht="8.1" customHeight="1" x14ac:dyDescent="0.15"/>
    <row r="3" spans="1:14" ht="17.25" customHeight="1" x14ac:dyDescent="0.15"/>
    <row r="4" spans="1:14" ht="8.1" customHeight="1" x14ac:dyDescent="0.15"/>
    <row r="5" spans="1:14" ht="8.1" customHeight="1" x14ac:dyDescent="0.15"/>
    <row r="6" spans="1:14" ht="8.1" customHeight="1" x14ac:dyDescent="0.15"/>
    <row r="7" spans="1:14" ht="8.1" customHeight="1" x14ac:dyDescent="0.15"/>
    <row r="8" spans="1:14" x14ac:dyDescent="0.15">
      <c r="E8" s="15" t="s">
        <v>127</v>
      </c>
      <c r="M8" s="15" t="str">
        <f>+E8</f>
        <v>GP-10-01-IMP/VER:10</v>
      </c>
    </row>
    <row r="9" spans="1:14" ht="5.0999999999999996" customHeight="1" x14ac:dyDescent="0.15">
      <c r="A9" s="3"/>
      <c r="B9" s="3"/>
      <c r="C9" s="3"/>
      <c r="D9" s="3"/>
      <c r="E9" s="8"/>
      <c r="G9" s="34"/>
      <c r="H9" s="34"/>
      <c r="I9" s="34"/>
      <c r="J9" s="34"/>
      <c r="K9" s="34"/>
      <c r="L9" s="34"/>
      <c r="M9" s="35"/>
    </row>
    <row r="10" spans="1:14" s="11" customFormat="1" ht="10.5" x14ac:dyDescent="0.15">
      <c r="A10" s="55" t="s">
        <v>116</v>
      </c>
      <c r="B10" s="69" t="s">
        <v>26</v>
      </c>
      <c r="C10" s="69" t="s">
        <v>16</v>
      </c>
      <c r="D10" s="69" t="s">
        <v>28</v>
      </c>
      <c r="E10" s="70" t="s">
        <v>17</v>
      </c>
      <c r="G10" s="55" t="s">
        <v>117</v>
      </c>
      <c r="H10" s="69" t="s">
        <v>19</v>
      </c>
      <c r="I10" s="69" t="s">
        <v>29</v>
      </c>
      <c r="J10" s="69" t="s">
        <v>20</v>
      </c>
      <c r="K10" s="69" t="s">
        <v>21</v>
      </c>
      <c r="L10" s="69" t="s">
        <v>33</v>
      </c>
      <c r="M10" s="70" t="s">
        <v>24</v>
      </c>
      <c r="N10" s="71"/>
    </row>
    <row r="11" spans="1:14" s="11" customFormat="1" ht="10.5" x14ac:dyDescent="0.15">
      <c r="A11" s="55"/>
      <c r="B11" s="69" t="s">
        <v>27</v>
      </c>
      <c r="C11" s="69"/>
      <c r="D11" s="69" t="s">
        <v>26</v>
      </c>
      <c r="E11" s="70"/>
      <c r="G11" s="55"/>
      <c r="H11" s="69" t="s">
        <v>31</v>
      </c>
      <c r="I11" s="69" t="s">
        <v>35</v>
      </c>
      <c r="J11" s="69"/>
      <c r="K11" s="69"/>
      <c r="L11" s="69" t="s">
        <v>34</v>
      </c>
      <c r="M11" s="70"/>
      <c r="N11" s="71"/>
    </row>
    <row r="12" spans="1:14" s="11" customFormat="1" ht="10.5" x14ac:dyDescent="0.15">
      <c r="A12" s="55" t="s">
        <v>118</v>
      </c>
      <c r="B12" s="69" t="s">
        <v>25</v>
      </c>
      <c r="C12" s="69" t="s">
        <v>13</v>
      </c>
      <c r="D12" s="69" t="s">
        <v>14</v>
      </c>
      <c r="E12" s="70" t="s">
        <v>18</v>
      </c>
      <c r="G12" s="55" t="s">
        <v>119</v>
      </c>
      <c r="H12" s="69" t="s">
        <v>32</v>
      </c>
      <c r="I12" s="69" t="s">
        <v>30</v>
      </c>
      <c r="J12" s="69" t="s">
        <v>12</v>
      </c>
      <c r="K12" s="69" t="s">
        <v>22</v>
      </c>
      <c r="L12" s="69" t="s">
        <v>23</v>
      </c>
      <c r="M12" s="70" t="s">
        <v>36</v>
      </c>
      <c r="N12" s="71"/>
    </row>
    <row r="13" spans="1:14" ht="5.0999999999999996" customHeight="1" x14ac:dyDescent="0.15">
      <c r="A13" s="7"/>
      <c r="B13" s="5"/>
      <c r="C13" s="5"/>
      <c r="D13" s="5"/>
      <c r="E13" s="9"/>
      <c r="G13" s="72"/>
      <c r="H13" s="73"/>
      <c r="I13" s="73"/>
      <c r="J13" s="73"/>
      <c r="K13" s="73"/>
      <c r="L13" s="73"/>
      <c r="M13" s="74"/>
      <c r="N13" s="75"/>
    </row>
    <row r="14" spans="1:14" ht="5.0999999999999996" customHeight="1" x14ac:dyDescent="0.15">
      <c r="A14" s="4"/>
      <c r="B14" s="4"/>
      <c r="C14" s="4"/>
      <c r="D14" s="4"/>
      <c r="E14" s="10"/>
      <c r="G14" s="4"/>
      <c r="H14" s="62"/>
      <c r="I14" s="62"/>
      <c r="J14" s="62"/>
      <c r="K14" s="64"/>
      <c r="L14" s="62"/>
      <c r="M14" s="76"/>
      <c r="N14" s="75"/>
    </row>
    <row r="15" spans="1:14" ht="9" customHeight="1" x14ac:dyDescent="0.15">
      <c r="A15" s="62" t="s">
        <v>0</v>
      </c>
      <c r="B15" s="4"/>
      <c r="C15" s="4"/>
      <c r="D15" s="4"/>
      <c r="E15" s="10"/>
      <c r="G15" s="62" t="s">
        <v>0</v>
      </c>
      <c r="H15" s="62"/>
      <c r="I15" s="62"/>
      <c r="J15" s="62"/>
      <c r="K15" s="64"/>
      <c r="L15" s="62"/>
      <c r="M15" s="76"/>
      <c r="N15" s="75"/>
    </row>
    <row r="16" spans="1:14" ht="9" x14ac:dyDescent="0.15">
      <c r="A16" s="62" t="s">
        <v>120</v>
      </c>
      <c r="B16" s="77">
        <v>98655128.670000002</v>
      </c>
      <c r="C16" s="77" t="s">
        <v>100</v>
      </c>
      <c r="D16" s="77">
        <v>2700263.79</v>
      </c>
      <c r="E16" s="78">
        <v>101355392.45999999</v>
      </c>
      <c r="G16" s="62" t="s">
        <v>120</v>
      </c>
      <c r="H16" s="77">
        <v>355796090.30000001</v>
      </c>
      <c r="I16" s="77">
        <v>327919660.27999997</v>
      </c>
      <c r="J16" s="77">
        <v>27876430.02</v>
      </c>
      <c r="K16" s="64">
        <f>IF(ISERROR((H16-I16)/ABS(I16)),"",(H16-I16)/ABS(I16))</f>
        <v>8.5009938093364878E-2</v>
      </c>
      <c r="L16" s="77">
        <v>920000000</v>
      </c>
      <c r="M16" s="79">
        <f t="shared" ref="M16:M22" si="0">H16/L16</f>
        <v>0.38673488076086959</v>
      </c>
      <c r="N16" s="75"/>
    </row>
    <row r="17" spans="1:14" ht="9" x14ac:dyDescent="0.15">
      <c r="A17" s="62" t="s">
        <v>121</v>
      </c>
      <c r="B17" s="77">
        <v>3315718.72</v>
      </c>
      <c r="C17" s="77" t="s">
        <v>100</v>
      </c>
      <c r="D17" s="77">
        <v>7480.1</v>
      </c>
      <c r="E17" s="78">
        <v>3323198.82</v>
      </c>
      <c r="G17" s="62" t="s">
        <v>121</v>
      </c>
      <c r="H17" s="77">
        <v>9258100.1999999993</v>
      </c>
      <c r="I17" s="77">
        <v>10256158.98</v>
      </c>
      <c r="J17" s="77">
        <v>-998058.78</v>
      </c>
      <c r="K17" s="64">
        <f t="shared" ref="K17:K25" si="1">IF(ISERROR((H17-I17)/ABS(I17)),"",(H17-I17)/ABS(I17))</f>
        <v>-9.7313115167799516E-2</v>
      </c>
      <c r="L17" s="77">
        <v>17100000</v>
      </c>
      <c r="M17" s="79">
        <f t="shared" si="0"/>
        <v>0.54140936842105258</v>
      </c>
      <c r="N17" s="75"/>
    </row>
    <row r="18" spans="1:14" ht="9" x14ac:dyDescent="0.15">
      <c r="A18" s="62" t="s">
        <v>122</v>
      </c>
      <c r="B18" s="77">
        <v>1888217.21</v>
      </c>
      <c r="C18" s="77" t="s">
        <v>100</v>
      </c>
      <c r="D18" s="77">
        <v>13416.27</v>
      </c>
      <c r="E18" s="78">
        <v>1901633.48</v>
      </c>
      <c r="G18" s="62" t="s">
        <v>122</v>
      </c>
      <c r="H18" s="77">
        <v>4398813.58</v>
      </c>
      <c r="I18" s="77">
        <v>3871411.01</v>
      </c>
      <c r="J18" s="77">
        <v>527402.56999999995</v>
      </c>
      <c r="K18" s="64">
        <f t="shared" si="1"/>
        <v>0.13623006408715058</v>
      </c>
      <c r="L18" s="77">
        <v>9000000</v>
      </c>
      <c r="M18" s="79">
        <f t="shared" si="0"/>
        <v>0.48875706444444444</v>
      </c>
      <c r="N18" s="75"/>
    </row>
    <row r="19" spans="1:14" ht="9" x14ac:dyDescent="0.15">
      <c r="A19" s="62" t="s">
        <v>62</v>
      </c>
      <c r="B19" s="77">
        <v>614955.74</v>
      </c>
      <c r="C19" s="77" t="s">
        <v>100</v>
      </c>
      <c r="D19" s="77" t="s">
        <v>100</v>
      </c>
      <c r="E19" s="78">
        <v>614955.74</v>
      </c>
      <c r="G19" s="62" t="s">
        <v>62</v>
      </c>
      <c r="H19" s="77">
        <v>2405409.06</v>
      </c>
      <c r="I19" s="77">
        <v>1521290.1</v>
      </c>
      <c r="J19" s="77">
        <v>884118.96</v>
      </c>
      <c r="K19" s="64">
        <f t="shared" si="1"/>
        <v>0.5811639476257684</v>
      </c>
      <c r="L19" s="77">
        <v>5300000</v>
      </c>
      <c r="M19" s="79">
        <f t="shared" si="0"/>
        <v>0.45385076603773589</v>
      </c>
      <c r="N19" s="75"/>
    </row>
    <row r="20" spans="1:14" ht="9" x14ac:dyDescent="0.15">
      <c r="A20" s="62" t="s">
        <v>63</v>
      </c>
      <c r="B20" s="77">
        <v>475362.3</v>
      </c>
      <c r="C20" s="77" t="s">
        <v>100</v>
      </c>
      <c r="D20" s="77" t="s">
        <v>100</v>
      </c>
      <c r="E20" s="78">
        <v>475362.3</v>
      </c>
      <c r="G20" s="62" t="s">
        <v>63</v>
      </c>
      <c r="H20" s="77">
        <v>675109.15</v>
      </c>
      <c r="I20" s="77">
        <v>670394.99</v>
      </c>
      <c r="J20" s="77">
        <v>4714.16</v>
      </c>
      <c r="K20" s="64">
        <f t="shared" si="1"/>
        <v>7.0319141257306128E-3</v>
      </c>
      <c r="L20" s="77">
        <v>1100000</v>
      </c>
      <c r="M20" s="79">
        <f t="shared" si="0"/>
        <v>0.61373559090909091</v>
      </c>
      <c r="N20" s="75"/>
    </row>
    <row r="21" spans="1:14" ht="9" x14ac:dyDescent="0.15">
      <c r="A21" s="62" t="s">
        <v>123</v>
      </c>
      <c r="B21" s="77">
        <v>993333.06</v>
      </c>
      <c r="C21" s="77" t="s">
        <v>100</v>
      </c>
      <c r="D21" s="77">
        <v>57282.74</v>
      </c>
      <c r="E21" s="78">
        <v>1050615.8</v>
      </c>
      <c r="G21" s="62" t="s">
        <v>123</v>
      </c>
      <c r="H21" s="77">
        <v>9445603.5099999998</v>
      </c>
      <c r="I21" s="77">
        <v>2020480.19</v>
      </c>
      <c r="J21" s="77">
        <v>7425123.3200000003</v>
      </c>
      <c r="K21" s="64">
        <f t="shared" si="1"/>
        <v>3.6749300274010608</v>
      </c>
      <c r="L21" s="77">
        <v>27000000</v>
      </c>
      <c r="M21" s="79">
        <f t="shared" si="0"/>
        <v>0.34983716703703704</v>
      </c>
      <c r="N21" s="75"/>
    </row>
    <row r="22" spans="1:14" ht="9" x14ac:dyDescent="0.15">
      <c r="A22" s="62" t="s">
        <v>64</v>
      </c>
      <c r="B22" s="77">
        <v>1317213.0900000001</v>
      </c>
      <c r="C22" s="77">
        <v>53240182.619999997</v>
      </c>
      <c r="D22" s="77">
        <v>295025.19</v>
      </c>
      <c r="E22" s="78">
        <v>-51627944.340000004</v>
      </c>
      <c r="G22" s="62" t="s">
        <v>64</v>
      </c>
      <c r="H22" s="77">
        <v>-82248947.780000001</v>
      </c>
      <c r="I22" s="77">
        <v>-76640296.209999993</v>
      </c>
      <c r="J22" s="77">
        <v>-5608651.5700000003</v>
      </c>
      <c r="K22" s="64">
        <f t="shared" si="1"/>
        <v>-7.3181496514991201E-2</v>
      </c>
      <c r="L22" s="77">
        <v>-6500000</v>
      </c>
      <c r="M22" s="79">
        <f t="shared" si="0"/>
        <v>12.653684273846155</v>
      </c>
      <c r="N22" s="75"/>
    </row>
    <row r="23" spans="1:14" ht="5.0999999999999996" customHeight="1" x14ac:dyDescent="0.15">
      <c r="A23" s="76"/>
      <c r="B23" s="80"/>
      <c r="C23" s="81"/>
      <c r="D23" s="81"/>
      <c r="E23" s="80"/>
      <c r="G23" s="76"/>
      <c r="H23" s="81"/>
      <c r="I23" s="81"/>
      <c r="J23" s="81"/>
      <c r="K23" s="65" t="str">
        <f t="shared" si="1"/>
        <v/>
      </c>
      <c r="L23" s="81"/>
      <c r="M23" s="82"/>
      <c r="N23" s="75"/>
    </row>
    <row r="24" spans="1:14" ht="3" customHeight="1" x14ac:dyDescent="0.15">
      <c r="A24" s="62"/>
      <c r="B24" s="77"/>
      <c r="C24" s="77"/>
      <c r="D24" s="77"/>
      <c r="E24" s="78"/>
      <c r="G24" s="62"/>
      <c r="H24" s="77"/>
      <c r="I24" s="77"/>
      <c r="J24" s="77"/>
      <c r="K24" s="64" t="str">
        <f t="shared" si="1"/>
        <v/>
      </c>
      <c r="L24" s="77"/>
      <c r="M24" s="79"/>
      <c r="N24" s="75"/>
    </row>
    <row r="25" spans="1:14" s="11" customFormat="1" ht="9" x14ac:dyDescent="0.15">
      <c r="A25" s="83" t="s">
        <v>2</v>
      </c>
      <c r="B25" s="61">
        <v>107259928.79000001</v>
      </c>
      <c r="C25" s="61">
        <v>53240182.619999997</v>
      </c>
      <c r="D25" s="61">
        <v>3073468.09</v>
      </c>
      <c r="E25" s="84">
        <v>57093214.259999998</v>
      </c>
      <c r="G25" s="83" t="s">
        <v>2</v>
      </c>
      <c r="H25" s="61">
        <v>299730178.01999998</v>
      </c>
      <c r="I25" s="61">
        <v>269619099.33999997</v>
      </c>
      <c r="J25" s="61">
        <v>30111078.68</v>
      </c>
      <c r="K25" s="66">
        <f t="shared" si="1"/>
        <v>0.11168006552098443</v>
      </c>
      <c r="L25" s="61">
        <v>973000000</v>
      </c>
      <c r="M25" s="85">
        <f t="shared" ref="M25" si="2">H25/L25</f>
        <v>0.30804745942446043</v>
      </c>
      <c r="N25" s="71"/>
    </row>
    <row r="26" spans="1:14" ht="3" customHeight="1" x14ac:dyDescent="0.15">
      <c r="A26" s="76"/>
      <c r="B26" s="81"/>
      <c r="C26" s="81"/>
      <c r="D26" s="81"/>
      <c r="E26" s="80"/>
      <c r="G26" s="76"/>
      <c r="H26" s="81"/>
      <c r="I26" s="81"/>
      <c r="J26" s="81"/>
      <c r="K26" s="65"/>
      <c r="L26" s="81"/>
      <c r="M26" s="82"/>
      <c r="N26" s="75"/>
    </row>
    <row r="27" spans="1:14" ht="5.0999999999999996" customHeight="1" x14ac:dyDescent="0.15">
      <c r="A27" s="62"/>
      <c r="B27" s="77"/>
      <c r="C27" s="77"/>
      <c r="D27" s="77"/>
      <c r="E27" s="78"/>
      <c r="G27" s="62"/>
      <c r="H27" s="77"/>
      <c r="I27" s="77"/>
      <c r="J27" s="77"/>
      <c r="K27" s="64"/>
      <c r="L27" s="77"/>
      <c r="M27" s="79"/>
      <c r="N27" s="75"/>
    </row>
    <row r="28" spans="1:14" ht="9" customHeight="1" x14ac:dyDescent="0.15">
      <c r="A28" s="62" t="s">
        <v>3</v>
      </c>
      <c r="B28" s="77"/>
      <c r="C28" s="77"/>
      <c r="D28" s="77"/>
      <c r="E28" s="78"/>
      <c r="G28" s="62" t="s">
        <v>3</v>
      </c>
      <c r="H28" s="77"/>
      <c r="I28" s="77"/>
      <c r="J28" s="77"/>
      <c r="K28" s="64"/>
      <c r="L28" s="77"/>
      <c r="M28" s="79"/>
      <c r="N28" s="75"/>
    </row>
    <row r="29" spans="1:14" ht="9" x14ac:dyDescent="0.15">
      <c r="A29" s="62" t="s">
        <v>121</v>
      </c>
      <c r="B29" s="77">
        <v>3315718.71</v>
      </c>
      <c r="C29" s="77" t="s">
        <v>100</v>
      </c>
      <c r="D29" s="77">
        <v>7480.09</v>
      </c>
      <c r="E29" s="78">
        <v>3323198.8</v>
      </c>
      <c r="G29" s="62" t="s">
        <v>121</v>
      </c>
      <c r="H29" s="77">
        <v>9258100.0700000003</v>
      </c>
      <c r="I29" s="77">
        <v>10256158.92</v>
      </c>
      <c r="J29" s="77">
        <v>-998058.85</v>
      </c>
      <c r="K29" s="64">
        <f t="shared" ref="K29:K32" si="3">IF(ISERROR((H29-I29)/ABS(I29)),"",(H29-I29)/ABS(I29))</f>
        <v>-9.7313122562262294E-2</v>
      </c>
      <c r="L29" s="77">
        <v>17100000</v>
      </c>
      <c r="M29" s="79">
        <f t="shared" ref="M29:M32" si="4">H29/L29</f>
        <v>0.54140936081871349</v>
      </c>
      <c r="N29" s="75"/>
    </row>
    <row r="30" spans="1:14" ht="9" x14ac:dyDescent="0.15">
      <c r="A30" s="62" t="s">
        <v>122</v>
      </c>
      <c r="B30" s="77">
        <v>1888217.21</v>
      </c>
      <c r="C30" s="77" t="s">
        <v>100</v>
      </c>
      <c r="D30" s="77">
        <v>13416.25</v>
      </c>
      <c r="E30" s="78">
        <v>1901633.46</v>
      </c>
      <c r="G30" s="62" t="s">
        <v>122</v>
      </c>
      <c r="H30" s="77">
        <v>4398813.49</v>
      </c>
      <c r="I30" s="77">
        <v>3871410.89</v>
      </c>
      <c r="J30" s="77">
        <v>527402.6</v>
      </c>
      <c r="K30" s="64">
        <f t="shared" si="3"/>
        <v>0.13623007605891196</v>
      </c>
      <c r="L30" s="77">
        <v>9000000</v>
      </c>
      <c r="M30" s="79">
        <f t="shared" si="4"/>
        <v>0.48875705444444445</v>
      </c>
      <c r="N30" s="75"/>
    </row>
    <row r="31" spans="1:14" ht="9" x14ac:dyDescent="0.15">
      <c r="A31" s="62" t="s">
        <v>62</v>
      </c>
      <c r="B31" s="77">
        <v>614955.73</v>
      </c>
      <c r="C31" s="77" t="s">
        <v>100</v>
      </c>
      <c r="D31" s="77" t="s">
        <v>100</v>
      </c>
      <c r="E31" s="78">
        <v>614955.73</v>
      </c>
      <c r="G31" s="62" t="s">
        <v>62</v>
      </c>
      <c r="H31" s="77">
        <v>2405409.0299999998</v>
      </c>
      <c r="I31" s="77">
        <v>1521290.11</v>
      </c>
      <c r="J31" s="77">
        <v>884118.92</v>
      </c>
      <c r="K31" s="64">
        <f t="shared" si="3"/>
        <v>0.58116391751209084</v>
      </c>
      <c r="L31" s="77">
        <v>5300000</v>
      </c>
      <c r="M31" s="79">
        <f t="shared" si="4"/>
        <v>0.45385076037735844</v>
      </c>
      <c r="N31" s="75"/>
    </row>
    <row r="32" spans="1:14" ht="9" x14ac:dyDescent="0.15">
      <c r="A32" s="62" t="s">
        <v>64</v>
      </c>
      <c r="B32" s="77">
        <v>2341067.52</v>
      </c>
      <c r="C32" s="77">
        <v>62059.98</v>
      </c>
      <c r="D32" s="77">
        <v>13863.8</v>
      </c>
      <c r="E32" s="78">
        <v>2292871.34</v>
      </c>
      <c r="G32" s="62" t="s">
        <v>64</v>
      </c>
      <c r="H32" s="77">
        <v>22607670.07</v>
      </c>
      <c r="I32" s="77">
        <v>18889928.73</v>
      </c>
      <c r="J32" s="77">
        <v>3717741.34</v>
      </c>
      <c r="K32" s="64">
        <f t="shared" si="3"/>
        <v>0.19681076583924198</v>
      </c>
      <c r="L32" s="77">
        <v>138000000</v>
      </c>
      <c r="M32" s="79">
        <f t="shared" si="4"/>
        <v>0.1638236961594203</v>
      </c>
      <c r="N32" s="75"/>
    </row>
    <row r="33" spans="1:14" ht="5.0999999999999996" customHeight="1" x14ac:dyDescent="0.15">
      <c r="A33" s="76"/>
      <c r="B33" s="81"/>
      <c r="C33" s="81"/>
      <c r="D33" s="81"/>
      <c r="E33" s="80"/>
      <c r="G33" s="76"/>
      <c r="H33" s="81"/>
      <c r="I33" s="81"/>
      <c r="J33" s="81"/>
      <c r="K33" s="65"/>
      <c r="L33" s="81"/>
      <c r="M33" s="82"/>
      <c r="N33" s="75"/>
    </row>
    <row r="34" spans="1:14" ht="3" customHeight="1" x14ac:dyDescent="0.15">
      <c r="A34" s="62"/>
      <c r="B34" s="77"/>
      <c r="C34" s="77"/>
      <c r="D34" s="77"/>
      <c r="E34" s="78"/>
      <c r="G34" s="62"/>
      <c r="H34" s="77"/>
      <c r="I34" s="77"/>
      <c r="J34" s="77"/>
      <c r="K34" s="64"/>
      <c r="L34" s="77"/>
      <c r="M34" s="79"/>
      <c r="N34" s="75"/>
    </row>
    <row r="35" spans="1:14" s="11" customFormat="1" ht="9" x14ac:dyDescent="0.15">
      <c r="A35" s="69" t="s">
        <v>11</v>
      </c>
      <c r="B35" s="61">
        <v>8159959.1699999999</v>
      </c>
      <c r="C35" s="61">
        <v>62059.98</v>
      </c>
      <c r="D35" s="61">
        <v>34760.14</v>
      </c>
      <c r="E35" s="84">
        <v>8132659.3300000001</v>
      </c>
      <c r="G35" s="69" t="s">
        <v>11</v>
      </c>
      <c r="H35" s="61">
        <v>38669992.659999996</v>
      </c>
      <c r="I35" s="61">
        <v>34538788.649999999</v>
      </c>
      <c r="J35" s="61">
        <v>4131204.01</v>
      </c>
      <c r="K35" s="66">
        <f>IF(ISERROR((H35-I35)/ABS(I35)),"",(H35-I35)/ABS(I35))</f>
        <v>0.11961056457027766</v>
      </c>
      <c r="L35" s="61">
        <v>169400000</v>
      </c>
      <c r="M35" s="85">
        <f t="shared" ref="M35" si="5">H35/L35</f>
        <v>0.22827622585596219</v>
      </c>
      <c r="N35" s="71"/>
    </row>
    <row r="36" spans="1:14" ht="3" customHeight="1" x14ac:dyDescent="0.15">
      <c r="A36" s="76"/>
      <c r="B36" s="81"/>
      <c r="C36" s="81"/>
      <c r="D36" s="81"/>
      <c r="E36" s="80"/>
      <c r="G36" s="76"/>
      <c r="H36" s="81"/>
      <c r="I36" s="81"/>
      <c r="J36" s="81"/>
      <c r="K36" s="65"/>
      <c r="L36" s="81"/>
      <c r="M36" s="82"/>
      <c r="N36" s="75"/>
    </row>
    <row r="37" spans="1:14" ht="3" customHeight="1" x14ac:dyDescent="0.15">
      <c r="A37" s="62"/>
      <c r="B37" s="77"/>
      <c r="C37" s="77"/>
      <c r="D37" s="77"/>
      <c r="E37" s="78"/>
      <c r="G37" s="62"/>
      <c r="H37" s="77"/>
      <c r="I37" s="77"/>
      <c r="J37" s="77"/>
      <c r="K37" s="64"/>
      <c r="L37" s="77"/>
      <c r="M37" s="79"/>
      <c r="N37" s="75"/>
    </row>
    <row r="38" spans="1:14" ht="9" x14ac:dyDescent="0.15">
      <c r="A38" s="62" t="s">
        <v>67</v>
      </c>
      <c r="B38" s="77">
        <v>806075.39</v>
      </c>
      <c r="C38" s="77" t="s">
        <v>100</v>
      </c>
      <c r="D38" s="77">
        <v>1009.59</v>
      </c>
      <c r="E38" s="78">
        <v>807084.98</v>
      </c>
      <c r="G38" s="62" t="s">
        <v>67</v>
      </c>
      <c r="H38" s="77">
        <v>4037315.3</v>
      </c>
      <c r="I38" s="77">
        <v>3297190.22</v>
      </c>
      <c r="J38" s="77">
        <v>740125.08</v>
      </c>
      <c r="K38" s="64">
        <f t="shared" ref="K38:K43" si="6">IF(ISERROR((H38-I38)/ABS(I38)),"",(H38-I38)/ABS(I38))</f>
        <v>0.22447145315140465</v>
      </c>
      <c r="L38" s="77">
        <v>10000000</v>
      </c>
      <c r="M38" s="79">
        <f t="shared" ref="M38:M40" si="7">H38/L38</f>
        <v>0.40373153000000001</v>
      </c>
      <c r="N38" s="75"/>
    </row>
    <row r="39" spans="1:14" ht="9" x14ac:dyDescent="0.15">
      <c r="A39" s="62" t="s">
        <v>124</v>
      </c>
      <c r="B39" s="77">
        <v>2173160.25</v>
      </c>
      <c r="C39" s="77">
        <v>10860.92</v>
      </c>
      <c r="D39" s="77">
        <v>72.58</v>
      </c>
      <c r="E39" s="78">
        <v>2162371.91</v>
      </c>
      <c r="G39" s="62" t="s">
        <v>124</v>
      </c>
      <c r="H39" s="77">
        <v>6615826.8099999996</v>
      </c>
      <c r="I39" s="77">
        <v>5429749.5999999996</v>
      </c>
      <c r="J39" s="77">
        <v>1186077.21</v>
      </c>
      <c r="K39" s="64">
        <f t="shared" si="6"/>
        <v>0.21844049861894185</v>
      </c>
      <c r="L39" s="77">
        <v>17000000</v>
      </c>
      <c r="M39" s="79">
        <f t="shared" si="7"/>
        <v>0.38916628294117644</v>
      </c>
      <c r="N39" s="75"/>
    </row>
    <row r="40" spans="1:14" ht="9" x14ac:dyDescent="0.15">
      <c r="A40" s="62" t="s">
        <v>90</v>
      </c>
      <c r="B40" s="77">
        <v>142982.03</v>
      </c>
      <c r="C40" s="77">
        <v>57232.21</v>
      </c>
      <c r="D40" s="77">
        <v>11665.48</v>
      </c>
      <c r="E40" s="78">
        <v>97415.3</v>
      </c>
      <c r="G40" s="62" t="s">
        <v>90</v>
      </c>
      <c r="H40" s="77">
        <v>823548.35</v>
      </c>
      <c r="I40" s="77">
        <v>480055.71</v>
      </c>
      <c r="J40" s="77">
        <v>343492.64</v>
      </c>
      <c r="K40" s="64">
        <f t="shared" si="6"/>
        <v>0.71552662085823315</v>
      </c>
      <c r="L40" s="77">
        <v>21600000</v>
      </c>
      <c r="M40" s="79">
        <f t="shared" si="7"/>
        <v>3.8127238425925927E-2</v>
      </c>
      <c r="N40" s="75"/>
    </row>
    <row r="41" spans="1:14" ht="9" x14ac:dyDescent="0.15">
      <c r="A41" s="62" t="s">
        <v>49</v>
      </c>
      <c r="B41" s="77" t="s">
        <v>100</v>
      </c>
      <c r="C41" s="77" t="s">
        <v>100</v>
      </c>
      <c r="D41" s="77" t="s">
        <v>100</v>
      </c>
      <c r="E41" s="78" t="s">
        <v>100</v>
      </c>
      <c r="G41" s="62" t="s">
        <v>49</v>
      </c>
      <c r="H41" s="77" t="s">
        <v>100</v>
      </c>
      <c r="I41" s="77" t="s">
        <v>100</v>
      </c>
      <c r="J41" s="77" t="s">
        <v>100</v>
      </c>
      <c r="K41" s="64" t="str">
        <f t="shared" si="6"/>
        <v/>
      </c>
      <c r="L41" s="77">
        <v>4300000</v>
      </c>
      <c r="M41" s="79"/>
      <c r="N41" s="75"/>
    </row>
    <row r="42" spans="1:14" ht="9" x14ac:dyDescent="0.15">
      <c r="A42" s="62" t="s">
        <v>68</v>
      </c>
      <c r="B42" s="77" t="s">
        <v>100</v>
      </c>
      <c r="C42" s="77" t="s">
        <v>100</v>
      </c>
      <c r="D42" s="77">
        <v>82677.289999999994</v>
      </c>
      <c r="E42" s="78">
        <v>82677.289999999994</v>
      </c>
      <c r="G42" s="62" t="s">
        <v>68</v>
      </c>
      <c r="H42" s="77">
        <v>256697.05</v>
      </c>
      <c r="I42" s="77">
        <v>987973.84</v>
      </c>
      <c r="J42" s="77">
        <v>-731276.79</v>
      </c>
      <c r="K42" s="64">
        <f t="shared" si="6"/>
        <v>-0.7401782925750342</v>
      </c>
      <c r="L42" s="77">
        <v>3000000</v>
      </c>
      <c r="M42" s="79">
        <f t="shared" ref="M42" si="8">H42/L42</f>
        <v>8.5565683333333323E-2</v>
      </c>
      <c r="N42" s="75"/>
    </row>
    <row r="43" spans="1:14" ht="9" hidden="1" x14ac:dyDescent="0.15">
      <c r="A43" s="62" t="s">
        <v>54</v>
      </c>
      <c r="B43" s="77"/>
      <c r="C43" s="77"/>
      <c r="D43" s="77"/>
      <c r="E43" s="78"/>
      <c r="G43" s="62" t="s">
        <v>54</v>
      </c>
      <c r="H43" s="77"/>
      <c r="I43" s="77"/>
      <c r="J43" s="77"/>
      <c r="K43" s="64" t="str">
        <f t="shared" si="6"/>
        <v/>
      </c>
      <c r="L43" s="77"/>
      <c r="M43" s="79"/>
      <c r="N43" s="75"/>
    </row>
    <row r="44" spans="1:14" ht="5.0999999999999996" customHeight="1" x14ac:dyDescent="0.15">
      <c r="A44" s="76"/>
      <c r="B44" s="81"/>
      <c r="C44" s="81"/>
      <c r="D44" s="81"/>
      <c r="E44" s="80"/>
      <c r="G44" s="76"/>
      <c r="H44" s="81"/>
      <c r="I44" s="81"/>
      <c r="J44" s="81"/>
      <c r="K44" s="65"/>
      <c r="L44" s="81"/>
      <c r="M44" s="82"/>
      <c r="N44" s="75"/>
    </row>
    <row r="45" spans="1:14" ht="3" customHeight="1" x14ac:dyDescent="0.15">
      <c r="A45" s="62"/>
      <c r="B45" s="77"/>
      <c r="C45" s="77"/>
      <c r="D45" s="77"/>
      <c r="E45" s="78"/>
      <c r="G45" s="62"/>
      <c r="H45" s="77"/>
      <c r="I45" s="77"/>
      <c r="J45" s="77"/>
      <c r="K45" s="64"/>
      <c r="L45" s="77"/>
      <c r="M45" s="79"/>
      <c r="N45" s="75"/>
    </row>
    <row r="46" spans="1:14" s="11" customFormat="1" ht="9" x14ac:dyDescent="0.15">
      <c r="A46" s="69" t="s">
        <v>37</v>
      </c>
      <c r="B46" s="61">
        <v>118542105.63</v>
      </c>
      <c r="C46" s="61">
        <v>53370335.729999997</v>
      </c>
      <c r="D46" s="61">
        <v>3203653.17</v>
      </c>
      <c r="E46" s="84">
        <v>68375423.069999993</v>
      </c>
      <c r="G46" s="69" t="s">
        <v>37</v>
      </c>
      <c r="H46" s="61">
        <v>350133558.19</v>
      </c>
      <c r="I46" s="61">
        <v>314352857.36000001</v>
      </c>
      <c r="J46" s="61">
        <v>35780700.829999998</v>
      </c>
      <c r="K46" s="66">
        <f>IF(ISERROR((H46-I46)/ABS(I46)),"",(H46-I46)/ABS(I46))</f>
        <v>0.11382336757010474</v>
      </c>
      <c r="L46" s="61">
        <v>1198300000</v>
      </c>
      <c r="M46" s="85">
        <f t="shared" ref="M46" si="9">H46/L46</f>
        <v>0.2921919036885588</v>
      </c>
      <c r="N46" s="71"/>
    </row>
    <row r="47" spans="1:14" ht="3" customHeight="1" x14ac:dyDescent="0.15">
      <c r="A47" s="76"/>
      <c r="B47" s="81"/>
      <c r="C47" s="81"/>
      <c r="D47" s="81"/>
      <c r="E47" s="80"/>
      <c r="G47" s="76"/>
      <c r="H47" s="81"/>
      <c r="I47" s="81"/>
      <c r="J47" s="81"/>
      <c r="K47" s="65"/>
      <c r="L47" s="81"/>
      <c r="M47" s="82"/>
      <c r="N47" s="75"/>
    </row>
    <row r="48" spans="1:14" ht="5.0999999999999996" customHeight="1" x14ac:dyDescent="0.15">
      <c r="A48" s="62"/>
      <c r="B48" s="77"/>
      <c r="C48" s="77"/>
      <c r="D48" s="77"/>
      <c r="E48" s="78"/>
      <c r="G48" s="62"/>
      <c r="H48" s="77"/>
      <c r="I48" s="77"/>
      <c r="J48" s="77"/>
      <c r="K48" s="64"/>
      <c r="L48" s="77"/>
      <c r="M48" s="79"/>
      <c r="N48" s="75"/>
    </row>
    <row r="49" spans="1:14" ht="9" x14ac:dyDescent="0.15">
      <c r="A49" s="62" t="s">
        <v>84</v>
      </c>
      <c r="B49" s="77">
        <v>113119966.81999999</v>
      </c>
      <c r="C49" s="77">
        <v>54635323.420000002</v>
      </c>
      <c r="D49" s="77">
        <v>349192.12</v>
      </c>
      <c r="E49" s="78">
        <v>58833835.520000003</v>
      </c>
      <c r="G49" s="62" t="s">
        <v>84</v>
      </c>
      <c r="H49" s="77">
        <v>235912893.28</v>
      </c>
      <c r="I49" s="77">
        <v>220024654.78999999</v>
      </c>
      <c r="J49" s="77">
        <v>15888238.49</v>
      </c>
      <c r="K49" s="64">
        <f t="shared" ref="K49:K68" si="10">IF(ISERROR((H49-I49)/ABS(I49)),"",(H49-I49)/ABS(I49))</f>
        <v>7.2211173357660113E-2</v>
      </c>
      <c r="L49" s="77">
        <v>663529600</v>
      </c>
      <c r="M49" s="79">
        <f t="shared" ref="M49:M61" si="11">H49/L49</f>
        <v>0.35554238014400563</v>
      </c>
      <c r="N49" s="75"/>
    </row>
    <row r="50" spans="1:14" ht="9" x14ac:dyDescent="0.15">
      <c r="A50" s="62" t="s">
        <v>69</v>
      </c>
      <c r="B50" s="77">
        <v>2597845.13</v>
      </c>
      <c r="C50" s="77">
        <v>194685.68</v>
      </c>
      <c r="D50" s="77">
        <v>6013.97</v>
      </c>
      <c r="E50" s="78">
        <v>2409173.42</v>
      </c>
      <c r="G50" s="62" t="s">
        <v>69</v>
      </c>
      <c r="H50" s="77">
        <v>10161162.1</v>
      </c>
      <c r="I50" s="77">
        <v>10085911.039999999</v>
      </c>
      <c r="J50" s="77">
        <v>75251.06</v>
      </c>
      <c r="K50" s="64">
        <f t="shared" si="10"/>
        <v>7.4610077068457395E-3</v>
      </c>
      <c r="L50" s="77">
        <v>26700000</v>
      </c>
      <c r="M50" s="79">
        <f t="shared" si="11"/>
        <v>0.38056786891385769</v>
      </c>
      <c r="N50" s="75"/>
    </row>
    <row r="51" spans="1:14" ht="9" x14ac:dyDescent="0.15">
      <c r="A51" s="62" t="s">
        <v>50</v>
      </c>
      <c r="B51" s="77">
        <v>1000350.79</v>
      </c>
      <c r="C51" s="77">
        <v>52298.720000000001</v>
      </c>
      <c r="D51" s="77">
        <v>35.06</v>
      </c>
      <c r="E51" s="78">
        <v>948087.13</v>
      </c>
      <c r="G51" s="62" t="s">
        <v>50</v>
      </c>
      <c r="H51" s="77">
        <v>3762288.16</v>
      </c>
      <c r="I51" s="77">
        <v>2698604.73</v>
      </c>
      <c r="J51" s="77">
        <v>1063683.43</v>
      </c>
      <c r="K51" s="64">
        <f t="shared" si="10"/>
        <v>0.39416051494136384</v>
      </c>
      <c r="L51" s="77">
        <v>6500000</v>
      </c>
      <c r="M51" s="79">
        <f t="shared" si="11"/>
        <v>0.57881356307692311</v>
      </c>
      <c r="N51" s="75"/>
    </row>
    <row r="52" spans="1:14" ht="9" x14ac:dyDescent="0.15">
      <c r="A52" s="62" t="s">
        <v>70</v>
      </c>
      <c r="B52" s="77">
        <v>470179.24</v>
      </c>
      <c r="C52" s="77" t="s">
        <v>100</v>
      </c>
      <c r="D52" s="77" t="s">
        <v>100</v>
      </c>
      <c r="E52" s="78">
        <v>470179.24</v>
      </c>
      <c r="G52" s="62" t="s">
        <v>70</v>
      </c>
      <c r="H52" s="77">
        <v>1486157.91</v>
      </c>
      <c r="I52" s="77">
        <v>2064201.67</v>
      </c>
      <c r="J52" s="77">
        <v>-578043.76</v>
      </c>
      <c r="K52" s="64">
        <f t="shared" si="10"/>
        <v>-0.28003259972171229</v>
      </c>
      <c r="L52" s="77">
        <v>4300000</v>
      </c>
      <c r="M52" s="79">
        <f t="shared" si="11"/>
        <v>0.34561811860465114</v>
      </c>
      <c r="N52" s="75"/>
    </row>
    <row r="53" spans="1:14" ht="9" x14ac:dyDescent="0.15">
      <c r="A53" s="62" t="s">
        <v>71</v>
      </c>
      <c r="B53" s="77"/>
      <c r="C53" s="77"/>
      <c r="D53" s="77"/>
      <c r="E53" s="78"/>
      <c r="G53" s="62" t="s">
        <v>71</v>
      </c>
      <c r="H53" s="77"/>
      <c r="I53" s="77"/>
      <c r="J53" s="77"/>
      <c r="K53" s="64" t="str">
        <f t="shared" si="10"/>
        <v/>
      </c>
      <c r="L53" s="77"/>
      <c r="M53" s="79"/>
      <c r="N53" s="75"/>
    </row>
    <row r="54" spans="1:14" ht="9" x14ac:dyDescent="0.15">
      <c r="A54" s="62" t="s">
        <v>51</v>
      </c>
      <c r="B54" s="77">
        <v>1812.4</v>
      </c>
      <c r="C54" s="77">
        <v>7744.41</v>
      </c>
      <c r="D54" s="77" t="s">
        <v>100</v>
      </c>
      <c r="E54" s="78">
        <v>-5932.01</v>
      </c>
      <c r="G54" s="62" t="s">
        <v>51</v>
      </c>
      <c r="H54" s="77">
        <v>127850.66</v>
      </c>
      <c r="I54" s="77">
        <v>183712.18</v>
      </c>
      <c r="J54" s="77">
        <v>-55861.52</v>
      </c>
      <c r="K54" s="64">
        <f t="shared" si="10"/>
        <v>-0.30407085692412988</v>
      </c>
      <c r="L54" s="77">
        <v>636898</v>
      </c>
      <c r="M54" s="79">
        <f t="shared" si="11"/>
        <v>0.20073961607667162</v>
      </c>
      <c r="N54" s="75"/>
    </row>
    <row r="55" spans="1:14" ht="9" x14ac:dyDescent="0.15">
      <c r="A55" s="62" t="s">
        <v>52</v>
      </c>
      <c r="B55" s="77">
        <v>288.58999999999997</v>
      </c>
      <c r="C55" s="77" t="s">
        <v>100</v>
      </c>
      <c r="D55" s="77" t="s">
        <v>100</v>
      </c>
      <c r="E55" s="78">
        <v>288.58999999999997</v>
      </c>
      <c r="G55" s="62" t="s">
        <v>52</v>
      </c>
      <c r="H55" s="77">
        <v>7624.95</v>
      </c>
      <c r="I55" s="77">
        <v>6932.78</v>
      </c>
      <c r="J55" s="77">
        <v>692.17</v>
      </c>
      <c r="K55" s="64">
        <f t="shared" si="10"/>
        <v>9.9840179552791244E-2</v>
      </c>
      <c r="L55" s="77">
        <v>9502</v>
      </c>
      <c r="M55" s="79">
        <f t="shared" si="11"/>
        <v>0.80245737739423273</v>
      </c>
      <c r="N55" s="75"/>
    </row>
    <row r="56" spans="1:14" ht="9" x14ac:dyDescent="0.15">
      <c r="A56" s="62" t="s">
        <v>4</v>
      </c>
      <c r="B56" s="77"/>
      <c r="C56" s="77"/>
      <c r="D56" s="77"/>
      <c r="E56" s="78"/>
      <c r="G56" s="62" t="s">
        <v>4</v>
      </c>
      <c r="H56" s="77"/>
      <c r="I56" s="77"/>
      <c r="J56" s="77"/>
      <c r="K56" s="64" t="str">
        <f t="shared" si="10"/>
        <v/>
      </c>
      <c r="L56" s="77"/>
      <c r="M56" s="79"/>
      <c r="N56" s="75"/>
    </row>
    <row r="57" spans="1:14" ht="9" x14ac:dyDescent="0.15">
      <c r="A57" s="62" t="s">
        <v>61</v>
      </c>
      <c r="B57" s="77">
        <v>13346565.449999999</v>
      </c>
      <c r="C57" s="77">
        <v>248055.93</v>
      </c>
      <c r="D57" s="77" t="s">
        <v>100</v>
      </c>
      <c r="E57" s="78">
        <v>13098509.52</v>
      </c>
      <c r="G57" s="62" t="s">
        <v>61</v>
      </c>
      <c r="H57" s="77">
        <v>78159553.840000004</v>
      </c>
      <c r="I57" s="77">
        <v>72141710.299999997</v>
      </c>
      <c r="J57" s="77">
        <v>6017843.54</v>
      </c>
      <c r="K57" s="64">
        <f t="shared" si="10"/>
        <v>8.3416979095379262E-2</v>
      </c>
      <c r="L57" s="77">
        <v>254520000</v>
      </c>
      <c r="M57" s="79">
        <f t="shared" si="11"/>
        <v>0.30708609869558384</v>
      </c>
      <c r="N57" s="75"/>
    </row>
    <row r="58" spans="1:14" ht="9" x14ac:dyDescent="0.15">
      <c r="A58" s="62" t="s">
        <v>45</v>
      </c>
      <c r="B58" s="77" t="s">
        <v>100</v>
      </c>
      <c r="C58" s="77" t="s">
        <v>100</v>
      </c>
      <c r="D58" s="77" t="s">
        <v>100</v>
      </c>
      <c r="E58" s="78" t="s">
        <v>100</v>
      </c>
      <c r="G58" s="62" t="s">
        <v>45</v>
      </c>
      <c r="H58" s="77" t="s">
        <v>100</v>
      </c>
      <c r="I58" s="77">
        <v>-1323.65</v>
      </c>
      <c r="J58" s="77">
        <v>1323.65</v>
      </c>
      <c r="K58" s="64" t="str">
        <f t="shared" si="10"/>
        <v/>
      </c>
      <c r="L58" s="77" t="s">
        <v>100</v>
      </c>
      <c r="M58" s="79"/>
      <c r="N58" s="75"/>
    </row>
    <row r="59" spans="1:14" ht="9" x14ac:dyDescent="0.15">
      <c r="A59" s="62" t="s">
        <v>53</v>
      </c>
      <c r="B59" s="77">
        <v>3651896.4</v>
      </c>
      <c r="C59" s="77" t="s">
        <v>100</v>
      </c>
      <c r="D59" s="77" t="s">
        <v>100</v>
      </c>
      <c r="E59" s="78">
        <v>3651896.4</v>
      </c>
      <c r="G59" s="62" t="s">
        <v>53</v>
      </c>
      <c r="H59" s="77">
        <v>17537806.640000001</v>
      </c>
      <c r="I59" s="77">
        <v>15647810.279999999</v>
      </c>
      <c r="J59" s="77">
        <v>1889996.36</v>
      </c>
      <c r="K59" s="64">
        <f t="shared" si="10"/>
        <v>0.12078344037795948</v>
      </c>
      <c r="L59" s="77">
        <v>54944000</v>
      </c>
      <c r="M59" s="79">
        <f t="shared" si="11"/>
        <v>0.31919420937682003</v>
      </c>
      <c r="N59" s="75"/>
    </row>
    <row r="60" spans="1:14" ht="9" x14ac:dyDescent="0.15">
      <c r="A60" s="62" t="s">
        <v>5</v>
      </c>
      <c r="B60" s="77">
        <v>54666.35</v>
      </c>
      <c r="C60" s="77" t="s">
        <v>100</v>
      </c>
      <c r="D60" s="77" t="s">
        <v>100</v>
      </c>
      <c r="E60" s="78">
        <v>54666.35</v>
      </c>
      <c r="G60" s="62" t="s">
        <v>5</v>
      </c>
      <c r="H60" s="77">
        <v>230938.6</v>
      </c>
      <c r="I60" s="77">
        <v>141242.03</v>
      </c>
      <c r="J60" s="77">
        <v>89696.57</v>
      </c>
      <c r="K60" s="64">
        <f t="shared" si="10"/>
        <v>0.63505579748464391</v>
      </c>
      <c r="L60" s="77">
        <v>323200</v>
      </c>
      <c r="M60" s="79">
        <f t="shared" si="11"/>
        <v>0.71453774752475252</v>
      </c>
      <c r="N60" s="75"/>
    </row>
    <row r="61" spans="1:14" ht="9" x14ac:dyDescent="0.15">
      <c r="A61" s="62" t="s">
        <v>42</v>
      </c>
      <c r="B61" s="77">
        <v>195162.49</v>
      </c>
      <c r="C61" s="77" t="s">
        <v>100</v>
      </c>
      <c r="D61" s="77" t="s">
        <v>100</v>
      </c>
      <c r="E61" s="78">
        <v>195162.49</v>
      </c>
      <c r="G61" s="62" t="s">
        <v>42</v>
      </c>
      <c r="H61" s="77">
        <v>789907.33</v>
      </c>
      <c r="I61" s="77">
        <v>3871518.13</v>
      </c>
      <c r="J61" s="77">
        <v>-3081610.8</v>
      </c>
      <c r="K61" s="64">
        <f t="shared" si="10"/>
        <v>-0.79596961618774598</v>
      </c>
      <c r="L61" s="77">
        <v>7918400</v>
      </c>
      <c r="M61" s="79">
        <f t="shared" si="11"/>
        <v>9.9755926702364106E-2</v>
      </c>
      <c r="N61" s="75"/>
    </row>
    <row r="62" spans="1:14" ht="9" x14ac:dyDescent="0.15">
      <c r="A62" s="62" t="s">
        <v>72</v>
      </c>
      <c r="B62" s="77"/>
      <c r="C62" s="77"/>
      <c r="D62" s="77"/>
      <c r="E62" s="78"/>
      <c r="G62" s="62" t="s">
        <v>72</v>
      </c>
      <c r="H62" s="77"/>
      <c r="I62" s="77"/>
      <c r="J62" s="77"/>
      <c r="K62" s="64" t="str">
        <f>IF(ISERROR((H62-I62)/ABS(I62)),"",(H62-I62)/ABS(I62))</f>
        <v/>
      </c>
      <c r="L62" s="77"/>
      <c r="M62" s="79"/>
      <c r="N62" s="75"/>
    </row>
    <row r="63" spans="1:14" ht="9" x14ac:dyDescent="0.15">
      <c r="A63" s="62" t="s">
        <v>73</v>
      </c>
      <c r="B63" s="77">
        <v>1843977.33</v>
      </c>
      <c r="C63" s="77" t="s">
        <v>100</v>
      </c>
      <c r="D63" s="77" t="s">
        <v>100</v>
      </c>
      <c r="E63" s="78">
        <v>1843977.33</v>
      </c>
      <c r="G63" s="62" t="s">
        <v>73</v>
      </c>
      <c r="H63" s="77">
        <v>6282117.3200000003</v>
      </c>
      <c r="I63" s="77">
        <v>4824178.83</v>
      </c>
      <c r="J63" s="77">
        <v>1457938.49</v>
      </c>
      <c r="K63" s="64">
        <f>IF(ISERROR((H63-I63)/ABS(I63)),"",(H63-I63)/ABS(I63))</f>
        <v>0.30221485176576679</v>
      </c>
      <c r="L63" s="77">
        <v>15300000</v>
      </c>
      <c r="M63" s="79">
        <f>H63/L63</f>
        <v>0.41059590326797385</v>
      </c>
      <c r="N63" s="75"/>
    </row>
    <row r="64" spans="1:14" ht="9" x14ac:dyDescent="0.15">
      <c r="A64" s="62" t="s">
        <v>74</v>
      </c>
      <c r="B64" s="77">
        <v>348229.93</v>
      </c>
      <c r="C64" s="77" t="s">
        <v>100</v>
      </c>
      <c r="D64" s="77" t="s">
        <v>100</v>
      </c>
      <c r="E64" s="78">
        <v>348229.93</v>
      </c>
      <c r="G64" s="62" t="s">
        <v>74</v>
      </c>
      <c r="H64" s="77">
        <v>672603.44</v>
      </c>
      <c r="I64" s="77">
        <v>663300.05000000005</v>
      </c>
      <c r="J64" s="77">
        <v>9303.39</v>
      </c>
      <c r="K64" s="64">
        <f>IF(ISERROR((H64-I64)/ABS(I64)),"",(H64-I64)/ABS(I64))</f>
        <v>1.4025914817886561E-2</v>
      </c>
      <c r="L64" s="77">
        <v>1400000</v>
      </c>
      <c r="M64" s="79">
        <f>H64/L64</f>
        <v>0.48043102857142855</v>
      </c>
      <c r="N64" s="75"/>
    </row>
    <row r="65" spans="1:14" ht="9" x14ac:dyDescent="0.15">
      <c r="A65" s="62" t="s">
        <v>75</v>
      </c>
      <c r="B65" s="77">
        <v>4128.37</v>
      </c>
      <c r="C65" s="77" t="s">
        <v>100</v>
      </c>
      <c r="D65" s="77" t="s">
        <v>100</v>
      </c>
      <c r="E65" s="78">
        <v>4128.37</v>
      </c>
      <c r="G65" s="62" t="s">
        <v>75</v>
      </c>
      <c r="H65" s="77">
        <v>116933.87</v>
      </c>
      <c r="I65" s="77">
        <v>51124</v>
      </c>
      <c r="J65" s="77">
        <v>65809.87</v>
      </c>
      <c r="K65" s="64">
        <f>IF(ISERROR((H65-I65)/ABS(I65)),"",(H65-I65)/ABS(I65))</f>
        <v>1.2872597997026836</v>
      </c>
      <c r="L65" s="77">
        <v>170000</v>
      </c>
      <c r="M65" s="79">
        <f>H65/L65</f>
        <v>0.68784629411764708</v>
      </c>
      <c r="N65" s="75"/>
    </row>
    <row r="66" spans="1:14" ht="9" x14ac:dyDescent="0.15">
      <c r="A66" s="62" t="s">
        <v>93</v>
      </c>
      <c r="B66" s="77" t="s">
        <v>100</v>
      </c>
      <c r="C66" s="77" t="s">
        <v>100</v>
      </c>
      <c r="D66" s="77" t="s">
        <v>100</v>
      </c>
      <c r="E66" s="78" t="s">
        <v>100</v>
      </c>
      <c r="G66" s="62" t="s">
        <v>93</v>
      </c>
      <c r="H66" s="77" t="s">
        <v>100</v>
      </c>
      <c r="I66" s="77" t="s">
        <v>100</v>
      </c>
      <c r="J66" s="77" t="s">
        <v>100</v>
      </c>
      <c r="K66" s="64" t="str">
        <f t="shared" ref="K66:K67" si="12">IF(ISERROR((H66-I66)/ABS(I66)),"",(H66-I66)/ABS(I66))</f>
        <v/>
      </c>
      <c r="L66" s="77">
        <v>25856000</v>
      </c>
      <c r="M66" s="79"/>
      <c r="N66" s="75"/>
    </row>
    <row r="67" spans="1:14" ht="9" x14ac:dyDescent="0.15">
      <c r="A67" s="62" t="s">
        <v>125</v>
      </c>
      <c r="B67" s="77" t="s">
        <v>100</v>
      </c>
      <c r="C67" s="77" t="s">
        <v>100</v>
      </c>
      <c r="D67" s="77" t="s">
        <v>100</v>
      </c>
      <c r="E67" s="78" t="s">
        <v>100</v>
      </c>
      <c r="G67" s="62" t="s">
        <v>125</v>
      </c>
      <c r="H67" s="77" t="s">
        <v>100</v>
      </c>
      <c r="I67" s="77" t="s">
        <v>100</v>
      </c>
      <c r="J67" s="77" t="s">
        <v>100</v>
      </c>
      <c r="K67" s="64" t="str">
        <f t="shared" si="12"/>
        <v/>
      </c>
      <c r="L67" s="77">
        <v>2300000</v>
      </c>
      <c r="M67" s="79"/>
      <c r="N67" s="75"/>
    </row>
    <row r="68" spans="1:14" ht="9" x14ac:dyDescent="0.15">
      <c r="A68" s="62" t="s">
        <v>54</v>
      </c>
      <c r="B68" s="77" t="s">
        <v>100</v>
      </c>
      <c r="C68" s="77" t="s">
        <v>100</v>
      </c>
      <c r="D68" s="77" t="s">
        <v>100</v>
      </c>
      <c r="E68" s="78" t="s">
        <v>100</v>
      </c>
      <c r="G68" s="62" t="s">
        <v>54</v>
      </c>
      <c r="H68" s="77">
        <v>-426.3</v>
      </c>
      <c r="I68" s="77">
        <v>-2321.48</v>
      </c>
      <c r="J68" s="77">
        <v>1895.18</v>
      </c>
      <c r="K68" s="64">
        <f t="shared" si="10"/>
        <v>0.81636714509709329</v>
      </c>
      <c r="L68" s="77" t="s">
        <v>100</v>
      </c>
      <c r="M68" s="79"/>
      <c r="N68" s="75"/>
    </row>
    <row r="69" spans="1:14" ht="5.0999999999999996" customHeight="1" x14ac:dyDescent="0.15">
      <c r="A69" s="76"/>
      <c r="B69" s="81"/>
      <c r="C69" s="81"/>
      <c r="D69" s="81"/>
      <c r="E69" s="80"/>
      <c r="G69" s="76"/>
      <c r="H69" s="81"/>
      <c r="I69" s="81"/>
      <c r="J69" s="81"/>
      <c r="K69" s="65"/>
      <c r="L69" s="81"/>
      <c r="M69" s="82"/>
      <c r="N69" s="75"/>
    </row>
    <row r="70" spans="1:14" ht="3" customHeight="1" x14ac:dyDescent="0.15">
      <c r="A70" s="62"/>
      <c r="B70" s="77"/>
      <c r="C70" s="77"/>
      <c r="D70" s="77"/>
      <c r="E70" s="78"/>
      <c r="G70" s="62"/>
      <c r="H70" s="77"/>
      <c r="I70" s="77"/>
      <c r="J70" s="77"/>
      <c r="K70" s="64"/>
      <c r="L70" s="77"/>
      <c r="M70" s="79"/>
      <c r="N70" s="75"/>
    </row>
    <row r="71" spans="1:14" s="11" customFormat="1" ht="9" x14ac:dyDescent="0.15">
      <c r="A71" s="69" t="s">
        <v>10</v>
      </c>
      <c r="B71" s="61">
        <v>136635069.28999999</v>
      </c>
      <c r="C71" s="61">
        <v>55138108.159999996</v>
      </c>
      <c r="D71" s="61">
        <v>355241.15</v>
      </c>
      <c r="E71" s="84">
        <v>81852202.280000001</v>
      </c>
      <c r="G71" s="69" t="s">
        <v>10</v>
      </c>
      <c r="H71" s="61">
        <v>355247411.80000001</v>
      </c>
      <c r="I71" s="61">
        <v>332401255.68000001</v>
      </c>
      <c r="J71" s="61">
        <v>22846156.120000001</v>
      </c>
      <c r="K71" s="66">
        <f>IF(ISERROR((H71-I71)/ABS(I71)),"",(H71-I71)/ABS(I71))</f>
        <v>6.8730655283666606E-2</v>
      </c>
      <c r="L71" s="61">
        <v>1064407600</v>
      </c>
      <c r="M71" s="85">
        <f t="shared" ref="M71" si="13">H71/L71</f>
        <v>0.33375129208021437</v>
      </c>
      <c r="N71" s="71"/>
    </row>
    <row r="72" spans="1:14" ht="3" customHeight="1" x14ac:dyDescent="0.15">
      <c r="A72" s="76"/>
      <c r="B72" s="81"/>
      <c r="C72" s="81"/>
      <c r="D72" s="81"/>
      <c r="E72" s="80"/>
      <c r="G72" s="76"/>
      <c r="H72" s="81"/>
      <c r="I72" s="81"/>
      <c r="J72" s="81"/>
      <c r="K72" s="65"/>
      <c r="L72" s="81"/>
      <c r="M72" s="82"/>
      <c r="N72" s="75"/>
    </row>
    <row r="73" spans="1:14" ht="5.0999999999999996" customHeight="1" x14ac:dyDescent="0.15">
      <c r="A73" s="62"/>
      <c r="B73" s="77"/>
      <c r="C73" s="77"/>
      <c r="D73" s="77"/>
      <c r="E73" s="78"/>
      <c r="G73" s="62"/>
      <c r="H73" s="77"/>
      <c r="I73" s="77"/>
      <c r="J73" s="77"/>
      <c r="K73" s="64"/>
      <c r="L73" s="77"/>
      <c r="M73" s="79"/>
      <c r="N73" s="75"/>
    </row>
    <row r="74" spans="1:14" ht="9" x14ac:dyDescent="0.15">
      <c r="A74" s="62" t="s">
        <v>6</v>
      </c>
      <c r="B74" s="77">
        <v>129061.17</v>
      </c>
      <c r="C74" s="77" t="s">
        <v>100</v>
      </c>
      <c r="D74" s="77" t="s">
        <v>100</v>
      </c>
      <c r="E74" s="78">
        <v>129061.17</v>
      </c>
      <c r="G74" s="62" t="s">
        <v>6</v>
      </c>
      <c r="H74" s="77">
        <v>281356.08</v>
      </c>
      <c r="I74" s="77">
        <v>19966.61</v>
      </c>
      <c r="J74" s="77">
        <v>261389.47</v>
      </c>
      <c r="K74" s="64">
        <f t="shared" ref="K74:K76" si="14">IF(ISERROR((H74-I74)/ABS(I74)),"",(H74-I74)/ABS(I74))</f>
        <v>13.091329474557776</v>
      </c>
      <c r="L74" s="77">
        <v>360000</v>
      </c>
      <c r="M74" s="79">
        <f t="shared" ref="M74:M76" si="15">H74/L74</f>
        <v>0.78154466666666667</v>
      </c>
      <c r="N74" s="75"/>
    </row>
    <row r="75" spans="1:14" ht="9" x14ac:dyDescent="0.15">
      <c r="A75" s="62" t="s">
        <v>76</v>
      </c>
      <c r="B75" s="77">
        <v>977150.01</v>
      </c>
      <c r="C75" s="77" t="s">
        <v>100</v>
      </c>
      <c r="D75" s="77" t="s">
        <v>100</v>
      </c>
      <c r="E75" s="78">
        <v>977150.01</v>
      </c>
      <c r="G75" s="62" t="s">
        <v>76</v>
      </c>
      <c r="H75" s="77">
        <v>2179007.63</v>
      </c>
      <c r="I75" s="77">
        <v>1062115.3999999999</v>
      </c>
      <c r="J75" s="77">
        <v>1116892.23</v>
      </c>
      <c r="K75" s="64">
        <f t="shared" si="14"/>
        <v>1.0515733318620557</v>
      </c>
      <c r="L75" s="77">
        <v>4320000</v>
      </c>
      <c r="M75" s="79">
        <f t="shared" si="15"/>
        <v>0.50439991435185183</v>
      </c>
      <c r="N75" s="75"/>
    </row>
    <row r="76" spans="1:14" ht="9" x14ac:dyDescent="0.15">
      <c r="A76" s="62" t="s">
        <v>55</v>
      </c>
      <c r="B76" s="77">
        <v>117837.26</v>
      </c>
      <c r="C76" s="77" t="s">
        <v>100</v>
      </c>
      <c r="D76" s="77" t="s">
        <v>100</v>
      </c>
      <c r="E76" s="78">
        <v>117837.26</v>
      </c>
      <c r="G76" s="62" t="s">
        <v>55</v>
      </c>
      <c r="H76" s="77">
        <v>315819.69</v>
      </c>
      <c r="I76" s="77">
        <v>58039.43</v>
      </c>
      <c r="J76" s="77">
        <v>257780.26</v>
      </c>
      <c r="K76" s="64">
        <f t="shared" si="14"/>
        <v>4.4414678090394757</v>
      </c>
      <c r="L76" s="77">
        <v>320000</v>
      </c>
      <c r="M76" s="79">
        <f t="shared" si="15"/>
        <v>0.98693653125000003</v>
      </c>
      <c r="N76" s="75"/>
    </row>
    <row r="77" spans="1:14" ht="5.0999999999999996" customHeight="1" x14ac:dyDescent="0.15">
      <c r="A77" s="76"/>
      <c r="B77" s="81"/>
      <c r="C77" s="81"/>
      <c r="D77" s="81"/>
      <c r="E77" s="80"/>
      <c r="G77" s="76"/>
      <c r="H77" s="81"/>
      <c r="I77" s="81"/>
      <c r="J77" s="81"/>
      <c r="K77" s="65"/>
      <c r="L77" s="81"/>
      <c r="M77" s="82"/>
      <c r="N77" s="75"/>
    </row>
    <row r="78" spans="1:14" ht="3" customHeight="1" x14ac:dyDescent="0.15">
      <c r="A78" s="62"/>
      <c r="B78" s="77"/>
      <c r="C78" s="77"/>
      <c r="D78" s="77"/>
      <c r="E78" s="78"/>
      <c r="G78" s="62"/>
      <c r="H78" s="77"/>
      <c r="I78" s="77"/>
      <c r="J78" s="77"/>
      <c r="K78" s="64"/>
      <c r="L78" s="77"/>
      <c r="M78" s="79"/>
      <c r="N78" s="75"/>
    </row>
    <row r="79" spans="1:14" s="11" customFormat="1" ht="9" x14ac:dyDescent="0.15">
      <c r="A79" s="69" t="s">
        <v>77</v>
      </c>
      <c r="B79" s="61">
        <v>1224048.44</v>
      </c>
      <c r="C79" s="61" t="s">
        <v>100</v>
      </c>
      <c r="D79" s="61" t="s">
        <v>100</v>
      </c>
      <c r="E79" s="84">
        <v>1224048.44</v>
      </c>
      <c r="G79" s="69" t="s">
        <v>77</v>
      </c>
      <c r="H79" s="61">
        <v>2776183.4</v>
      </c>
      <c r="I79" s="61">
        <v>1140121.44</v>
      </c>
      <c r="J79" s="61">
        <v>1636061.96</v>
      </c>
      <c r="K79" s="66">
        <f>IF(ISERROR((H79-I79)/ABS(I79)),"",(H79-I79)/ABS(I79))</f>
        <v>1.4349892060621192</v>
      </c>
      <c r="L79" s="61">
        <v>5000000</v>
      </c>
      <c r="M79" s="85">
        <f t="shared" ref="M79" si="16">H79/L79</f>
        <v>0.55523667999999993</v>
      </c>
      <c r="N79" s="71"/>
    </row>
    <row r="80" spans="1:14" ht="3" customHeight="1" x14ac:dyDescent="0.15">
      <c r="A80" s="76"/>
      <c r="B80" s="81"/>
      <c r="C80" s="81"/>
      <c r="D80" s="81"/>
      <c r="E80" s="80"/>
      <c r="G80" s="76"/>
      <c r="H80" s="81"/>
      <c r="I80" s="81"/>
      <c r="J80" s="81"/>
      <c r="K80" s="65"/>
      <c r="L80" s="81"/>
      <c r="M80" s="82"/>
      <c r="N80" s="75"/>
    </row>
    <row r="81" spans="1:14" ht="5.0999999999999996" customHeight="1" x14ac:dyDescent="0.15">
      <c r="A81" s="62"/>
      <c r="B81" s="77"/>
      <c r="C81" s="77"/>
      <c r="D81" s="77"/>
      <c r="E81" s="78"/>
      <c r="G81" s="62"/>
      <c r="H81" s="77"/>
      <c r="I81" s="77"/>
      <c r="J81" s="77"/>
      <c r="K81" s="64"/>
      <c r="L81" s="77"/>
      <c r="M81" s="79"/>
      <c r="N81" s="75"/>
    </row>
    <row r="82" spans="1:14" ht="9" x14ac:dyDescent="0.15">
      <c r="A82" s="62" t="s">
        <v>7</v>
      </c>
      <c r="B82" s="77">
        <v>210607.69</v>
      </c>
      <c r="C82" s="77">
        <v>281.87</v>
      </c>
      <c r="D82" s="77" t="s">
        <v>100</v>
      </c>
      <c r="E82" s="78">
        <v>210325.82</v>
      </c>
      <c r="G82" s="62" t="s">
        <v>7</v>
      </c>
      <c r="H82" s="77">
        <v>714874.54</v>
      </c>
      <c r="I82" s="77">
        <v>362332.63</v>
      </c>
      <c r="J82" s="77">
        <v>352541.91</v>
      </c>
      <c r="K82" s="64">
        <f t="shared" ref="K82:K84" si="17">IF(ISERROR((H82-I82)/ABS(I82)),"",(H82-I82)/ABS(I82))</f>
        <v>0.97297864120049038</v>
      </c>
      <c r="L82" s="77">
        <v>1600000</v>
      </c>
      <c r="M82" s="79">
        <f t="shared" ref="M82:M84" si="18">H82/L82</f>
        <v>0.44679658750000001</v>
      </c>
      <c r="N82" s="75"/>
    </row>
    <row r="83" spans="1:14" ht="9" x14ac:dyDescent="0.15">
      <c r="A83" s="62" t="s">
        <v>56</v>
      </c>
      <c r="B83" s="77">
        <v>85418.98</v>
      </c>
      <c r="C83" s="77">
        <v>48.6</v>
      </c>
      <c r="D83" s="77">
        <v>1488.32</v>
      </c>
      <c r="E83" s="78">
        <v>86858.7</v>
      </c>
      <c r="G83" s="62" t="s">
        <v>56</v>
      </c>
      <c r="H83" s="77">
        <v>1073064.45</v>
      </c>
      <c r="I83" s="77">
        <v>575811.21</v>
      </c>
      <c r="J83" s="77">
        <v>497253.24</v>
      </c>
      <c r="K83" s="64">
        <f t="shared" si="17"/>
        <v>0.86356991903648428</v>
      </c>
      <c r="L83" s="77">
        <v>1700000</v>
      </c>
      <c r="M83" s="79">
        <f t="shared" si="18"/>
        <v>0.63121438235294114</v>
      </c>
      <c r="N83" s="75"/>
    </row>
    <row r="84" spans="1:14" ht="9" x14ac:dyDescent="0.15">
      <c r="A84" s="62" t="s">
        <v>57</v>
      </c>
      <c r="B84" s="77">
        <v>28947.54</v>
      </c>
      <c r="C84" s="77" t="s">
        <v>100</v>
      </c>
      <c r="D84" s="77">
        <v>490744.88</v>
      </c>
      <c r="E84" s="78">
        <v>519692.42</v>
      </c>
      <c r="G84" s="62" t="s">
        <v>57</v>
      </c>
      <c r="H84" s="77">
        <v>914810.76</v>
      </c>
      <c r="I84" s="77">
        <v>209119.26</v>
      </c>
      <c r="J84" s="77">
        <v>705691.5</v>
      </c>
      <c r="K84" s="64">
        <f t="shared" si="17"/>
        <v>3.3745887394590053</v>
      </c>
      <c r="L84" s="77">
        <v>1000000</v>
      </c>
      <c r="M84" s="79">
        <f t="shared" si="18"/>
        <v>0.91481076000000006</v>
      </c>
      <c r="N84" s="75"/>
    </row>
    <row r="85" spans="1:14" ht="5.0999999999999996" customHeight="1" x14ac:dyDescent="0.15">
      <c r="A85" s="76"/>
      <c r="B85" s="81"/>
      <c r="C85" s="81"/>
      <c r="D85" s="81"/>
      <c r="E85" s="80"/>
      <c r="G85" s="76"/>
      <c r="H85" s="81"/>
      <c r="I85" s="81"/>
      <c r="J85" s="81"/>
      <c r="K85" s="65"/>
      <c r="L85" s="81"/>
      <c r="M85" s="82"/>
      <c r="N85" s="75"/>
    </row>
    <row r="86" spans="1:14" ht="3" customHeight="1" x14ac:dyDescent="0.15">
      <c r="A86" s="62"/>
      <c r="B86" s="77"/>
      <c r="C86" s="77"/>
      <c r="D86" s="77"/>
      <c r="E86" s="78"/>
      <c r="G86" s="62"/>
      <c r="H86" s="77"/>
      <c r="I86" s="77"/>
      <c r="J86" s="77"/>
      <c r="K86" s="64"/>
      <c r="L86" s="77"/>
      <c r="M86" s="79"/>
      <c r="N86" s="75"/>
    </row>
    <row r="87" spans="1:14" s="11" customFormat="1" ht="9" x14ac:dyDescent="0.15">
      <c r="A87" s="69" t="s">
        <v>78</v>
      </c>
      <c r="B87" s="61">
        <v>1549022.65</v>
      </c>
      <c r="C87" s="61">
        <v>330.47</v>
      </c>
      <c r="D87" s="61">
        <v>492233.2</v>
      </c>
      <c r="E87" s="84">
        <v>2040925.38</v>
      </c>
      <c r="G87" s="69" t="s">
        <v>78</v>
      </c>
      <c r="H87" s="61">
        <v>5478933.1500000004</v>
      </c>
      <c r="I87" s="61">
        <v>2287384.54</v>
      </c>
      <c r="J87" s="61">
        <v>3191548.61</v>
      </c>
      <c r="K87" s="66">
        <f>IF(ISERROR((H87-I87)/ABS(I87)),"",(H87-I87)/ABS(I87))</f>
        <v>1.3952829330568093</v>
      </c>
      <c r="L87" s="61">
        <v>9300000</v>
      </c>
      <c r="M87" s="85">
        <f t="shared" ref="M87" si="19">H87/L87</f>
        <v>0.58913259677419361</v>
      </c>
      <c r="N87" s="71"/>
    </row>
    <row r="88" spans="1:14" ht="3" customHeight="1" x14ac:dyDescent="0.15">
      <c r="A88" s="76"/>
      <c r="B88" s="81"/>
      <c r="C88" s="81"/>
      <c r="D88" s="81"/>
      <c r="E88" s="80"/>
      <c r="G88" s="76"/>
      <c r="H88" s="81"/>
      <c r="I88" s="81"/>
      <c r="J88" s="81"/>
      <c r="K88" s="65"/>
      <c r="L88" s="81"/>
      <c r="M88" s="82"/>
      <c r="N88" s="75"/>
    </row>
    <row r="89" spans="1:14" ht="9.9499999999999993" customHeight="1" x14ac:dyDescent="0.15">
      <c r="A89" s="76"/>
      <c r="B89" s="81"/>
      <c r="C89" s="81"/>
      <c r="D89" s="81"/>
      <c r="E89" s="80"/>
      <c r="G89" s="76"/>
      <c r="H89" s="81"/>
      <c r="I89" s="81"/>
      <c r="J89" s="81"/>
      <c r="K89" s="65"/>
      <c r="L89" s="81"/>
      <c r="M89" s="82"/>
      <c r="N89" s="75"/>
    </row>
    <row r="90" spans="1:14" ht="3" customHeight="1" x14ac:dyDescent="0.15">
      <c r="A90" s="62"/>
      <c r="B90" s="77"/>
      <c r="C90" s="77"/>
      <c r="D90" s="77"/>
      <c r="E90" s="78"/>
      <c r="G90" s="62"/>
      <c r="H90" s="77"/>
      <c r="I90" s="77"/>
      <c r="J90" s="77"/>
      <c r="K90" s="64"/>
      <c r="L90" s="77"/>
      <c r="M90" s="79"/>
      <c r="N90" s="75"/>
    </row>
    <row r="91" spans="1:14" s="11" customFormat="1" ht="9" x14ac:dyDescent="0.15">
      <c r="A91" s="69" t="s">
        <v>79</v>
      </c>
      <c r="B91" s="61">
        <v>256726197.56999999</v>
      </c>
      <c r="C91" s="61">
        <v>108508774.36</v>
      </c>
      <c r="D91" s="61">
        <v>4051127.52</v>
      </c>
      <c r="E91" s="84">
        <v>152268550.72999999</v>
      </c>
      <c r="G91" s="69" t="s">
        <v>79</v>
      </c>
      <c r="H91" s="61">
        <v>710859903.13999999</v>
      </c>
      <c r="I91" s="61">
        <v>649041497.58000004</v>
      </c>
      <c r="J91" s="61">
        <v>61818405.560000002</v>
      </c>
      <c r="K91" s="66">
        <f>IF(ISERROR((H91-I91)/ABS(I91)),"",(H91-I91)/ABS(I91))</f>
        <v>9.5245690438122227E-2</v>
      </c>
      <c r="L91" s="61">
        <v>2272007600</v>
      </c>
      <c r="M91" s="85">
        <f t="shared" ref="M91" si="20">H91/L91</f>
        <v>0.31287743189767497</v>
      </c>
      <c r="N91" s="71"/>
    </row>
    <row r="92" spans="1:14" ht="3" customHeight="1" x14ac:dyDescent="0.15">
      <c r="A92" s="76"/>
      <c r="B92" s="81"/>
      <c r="C92" s="81"/>
      <c r="D92" s="81"/>
      <c r="E92" s="80"/>
      <c r="G92" s="76"/>
      <c r="H92" s="81"/>
      <c r="I92" s="81"/>
      <c r="J92" s="81"/>
      <c r="K92" s="65"/>
      <c r="L92" s="81"/>
      <c r="M92" s="82"/>
      <c r="N92" s="75"/>
    </row>
    <row r="93" spans="1:14" ht="5.0999999999999996" customHeight="1" x14ac:dyDescent="0.15">
      <c r="A93" s="62"/>
      <c r="B93" s="77"/>
      <c r="C93" s="77"/>
      <c r="D93" s="77"/>
      <c r="E93" s="78"/>
      <c r="G93" s="62"/>
      <c r="H93" s="77"/>
      <c r="I93" s="77"/>
      <c r="J93" s="77"/>
      <c r="K93" s="64"/>
      <c r="L93" s="77"/>
      <c r="M93" s="79"/>
      <c r="N93" s="75"/>
    </row>
    <row r="94" spans="1:14" ht="9" customHeight="1" x14ac:dyDescent="0.15">
      <c r="A94" s="62" t="s">
        <v>58</v>
      </c>
      <c r="B94" s="77"/>
      <c r="C94" s="77"/>
      <c r="D94" s="77"/>
      <c r="E94" s="78"/>
      <c r="G94" s="62" t="s">
        <v>58</v>
      </c>
      <c r="H94" s="77"/>
      <c r="I94" s="77"/>
      <c r="J94" s="77"/>
      <c r="K94" s="64"/>
      <c r="L94" s="77"/>
      <c r="M94" s="79"/>
      <c r="N94" s="75"/>
    </row>
    <row r="95" spans="1:14" ht="9" x14ac:dyDescent="0.15">
      <c r="A95" s="62" t="s">
        <v>60</v>
      </c>
      <c r="B95" s="77" t="s">
        <v>100</v>
      </c>
      <c r="C95" s="77" t="s">
        <v>100</v>
      </c>
      <c r="D95" s="77" t="s">
        <v>100</v>
      </c>
      <c r="E95" s="78" t="s">
        <v>100</v>
      </c>
      <c r="G95" s="62" t="s">
        <v>60</v>
      </c>
      <c r="H95" s="77">
        <v>75052581.230000004</v>
      </c>
      <c r="I95" s="77">
        <v>46986505.469999999</v>
      </c>
      <c r="J95" s="77">
        <v>28066075.760000002</v>
      </c>
      <c r="K95" s="64">
        <f t="shared" ref="K95:K96" si="21">IF(ISERROR((H95-I95)/ABS(I95)),"",(H95-I95)/ABS(I95))</f>
        <v>0.59732204979405557</v>
      </c>
      <c r="L95" s="77">
        <v>219776000</v>
      </c>
      <c r="M95" s="79">
        <f t="shared" ref="M95:M96" si="22">H95/L95</f>
        <v>0.34149580131588531</v>
      </c>
      <c r="N95" s="75"/>
    </row>
    <row r="96" spans="1:14" ht="9" x14ac:dyDescent="0.15">
      <c r="A96" s="62" t="s">
        <v>59</v>
      </c>
      <c r="B96" s="77" t="s">
        <v>100</v>
      </c>
      <c r="C96" s="77" t="s">
        <v>100</v>
      </c>
      <c r="D96" s="77" t="s">
        <v>100</v>
      </c>
      <c r="E96" s="78" t="s">
        <v>100</v>
      </c>
      <c r="G96" s="62" t="s">
        <v>59</v>
      </c>
      <c r="H96" s="77">
        <v>33868564.439999998</v>
      </c>
      <c r="I96" s="77">
        <v>24619649.609999999</v>
      </c>
      <c r="J96" s="77">
        <v>9248914.8300000001</v>
      </c>
      <c r="K96" s="64">
        <f t="shared" si="21"/>
        <v>0.37567207399423252</v>
      </c>
      <c r="L96" s="77">
        <v>119584000</v>
      </c>
      <c r="M96" s="79">
        <f t="shared" si="22"/>
        <v>0.28321986586834358</v>
      </c>
      <c r="N96" s="75"/>
    </row>
    <row r="97" spans="1:14" ht="5.0999999999999996" customHeight="1" x14ac:dyDescent="0.15">
      <c r="A97" s="76"/>
      <c r="B97" s="81"/>
      <c r="C97" s="81"/>
      <c r="D97" s="81"/>
      <c r="E97" s="80"/>
      <c r="G97" s="76"/>
      <c r="H97" s="81"/>
      <c r="I97" s="81"/>
      <c r="J97" s="81"/>
      <c r="K97" s="65"/>
      <c r="L97" s="81"/>
      <c r="M97" s="82"/>
      <c r="N97" s="75"/>
    </row>
    <row r="98" spans="1:14" ht="3" customHeight="1" x14ac:dyDescent="0.15">
      <c r="A98" s="76"/>
      <c r="B98" s="77"/>
      <c r="C98" s="77"/>
      <c r="D98" s="77"/>
      <c r="E98" s="78"/>
      <c r="G98" s="76"/>
      <c r="H98" s="77"/>
      <c r="I98" s="77"/>
      <c r="J98" s="77"/>
      <c r="K98" s="64"/>
      <c r="L98" s="77"/>
      <c r="M98" s="79"/>
      <c r="N98" s="75"/>
    </row>
    <row r="99" spans="1:14" s="11" customFormat="1" ht="9" x14ac:dyDescent="0.15">
      <c r="A99" s="69" t="s">
        <v>43</v>
      </c>
      <c r="B99" s="61" t="s">
        <v>100</v>
      </c>
      <c r="C99" s="61" t="s">
        <v>100</v>
      </c>
      <c r="D99" s="61" t="s">
        <v>100</v>
      </c>
      <c r="E99" s="84" t="s">
        <v>100</v>
      </c>
      <c r="G99" s="69" t="s">
        <v>43</v>
      </c>
      <c r="H99" s="61">
        <v>108921145.67</v>
      </c>
      <c r="I99" s="61">
        <v>71606155.079999998</v>
      </c>
      <c r="J99" s="61">
        <v>37314990.590000004</v>
      </c>
      <c r="K99" s="66">
        <f>IF(ISERROR((H99-I99)/ABS(I99)),"",(H99-I99)/ABS(I99))</f>
        <v>0.52111428896455703</v>
      </c>
      <c r="L99" s="61">
        <v>339360000</v>
      </c>
      <c r="M99" s="85">
        <f t="shared" ref="M99" si="23">H99/L99</f>
        <v>0.32096047168198966</v>
      </c>
      <c r="N99" s="71"/>
    </row>
    <row r="100" spans="1:14" ht="3" customHeight="1" x14ac:dyDescent="0.15">
      <c r="A100" s="76"/>
      <c r="B100" s="81"/>
      <c r="C100" s="81"/>
      <c r="D100" s="81"/>
      <c r="E100" s="80"/>
      <c r="G100" s="76"/>
      <c r="H100" s="81"/>
      <c r="I100" s="81"/>
      <c r="J100" s="81"/>
      <c r="K100" s="65"/>
      <c r="L100" s="81"/>
      <c r="M100" s="82"/>
      <c r="N100" s="75"/>
    </row>
    <row r="101" spans="1:14" ht="5.0999999999999996" customHeight="1" x14ac:dyDescent="0.15">
      <c r="A101" s="62"/>
      <c r="B101" s="77"/>
      <c r="C101" s="77"/>
      <c r="D101" s="77"/>
      <c r="E101" s="78"/>
      <c r="G101" s="62"/>
      <c r="H101" s="77"/>
      <c r="I101" s="77"/>
      <c r="J101" s="77"/>
      <c r="K101" s="64"/>
      <c r="L101" s="77"/>
      <c r="M101" s="79"/>
      <c r="N101" s="75"/>
    </row>
    <row r="102" spans="1:14" ht="9" customHeight="1" x14ac:dyDescent="0.15">
      <c r="A102" s="62" t="s">
        <v>38</v>
      </c>
      <c r="B102" s="77"/>
      <c r="C102" s="77"/>
      <c r="D102" s="77"/>
      <c r="E102" s="78"/>
      <c r="G102" s="62" t="s">
        <v>38</v>
      </c>
      <c r="H102" s="77"/>
      <c r="I102" s="77"/>
      <c r="J102" s="77"/>
      <c r="K102" s="64"/>
      <c r="L102" s="77"/>
      <c r="M102" s="79"/>
      <c r="N102" s="75"/>
    </row>
    <row r="103" spans="1:14" ht="9" customHeight="1" x14ac:dyDescent="0.15">
      <c r="A103" s="62" t="s">
        <v>80</v>
      </c>
      <c r="B103" s="77"/>
      <c r="C103" s="77"/>
      <c r="D103" s="77"/>
      <c r="E103" s="78"/>
      <c r="G103" s="62" t="s">
        <v>80</v>
      </c>
      <c r="H103" s="77"/>
      <c r="I103" s="77"/>
      <c r="J103" s="77"/>
      <c r="K103" s="64"/>
      <c r="L103" s="77"/>
      <c r="M103" s="79"/>
      <c r="N103" s="75"/>
    </row>
    <row r="104" spans="1:14" ht="9" x14ac:dyDescent="0.15">
      <c r="A104" s="62" t="s">
        <v>41</v>
      </c>
      <c r="B104" s="77" t="s">
        <v>100</v>
      </c>
      <c r="C104" s="77" t="s">
        <v>100</v>
      </c>
      <c r="D104" s="77" t="s">
        <v>100</v>
      </c>
      <c r="E104" s="78" t="s">
        <v>100</v>
      </c>
      <c r="G104" s="62" t="s">
        <v>41</v>
      </c>
      <c r="H104" s="77">
        <v>10036.89</v>
      </c>
      <c r="I104" s="77">
        <v>4113.9799999999996</v>
      </c>
      <c r="J104" s="77">
        <v>5922.91</v>
      </c>
      <c r="K104" s="64">
        <f t="shared" ref="K104:K105" si="24">IF(ISERROR((H104-I104)/ABS(I104)),"",(H104-I104)/ABS(I104))</f>
        <v>1.4397031584985831</v>
      </c>
      <c r="L104" s="77">
        <v>30704</v>
      </c>
      <c r="M104" s="79">
        <f t="shared" ref="M104:M105" si="25">H104/L104</f>
        <v>0.32689193590411669</v>
      </c>
      <c r="N104" s="75"/>
    </row>
    <row r="105" spans="1:14" ht="9" x14ac:dyDescent="0.15">
      <c r="A105" s="62" t="s">
        <v>87</v>
      </c>
      <c r="B105" s="77" t="s">
        <v>100</v>
      </c>
      <c r="C105" s="77" t="s">
        <v>100</v>
      </c>
      <c r="D105" s="77" t="s">
        <v>100</v>
      </c>
      <c r="E105" s="78" t="s">
        <v>100</v>
      </c>
      <c r="G105" s="62" t="s">
        <v>87</v>
      </c>
      <c r="H105" s="77">
        <v>5810391.9199999999</v>
      </c>
      <c r="I105" s="77">
        <v>5873031.5</v>
      </c>
      <c r="J105" s="77">
        <v>-62639.580000000075</v>
      </c>
      <c r="K105" s="64">
        <f t="shared" si="24"/>
        <v>-1.0665629836993054E-2</v>
      </c>
      <c r="L105" s="77">
        <v>7433600</v>
      </c>
      <c r="M105" s="79">
        <f t="shared" si="25"/>
        <v>0.78163903357727071</v>
      </c>
      <c r="N105" s="75"/>
    </row>
    <row r="106" spans="1:14" ht="9" x14ac:dyDescent="0.15">
      <c r="A106" s="62" t="s">
        <v>4</v>
      </c>
      <c r="B106" s="77"/>
      <c r="C106" s="77"/>
      <c r="D106" s="77"/>
      <c r="E106" s="78"/>
      <c r="G106" s="62" t="s">
        <v>4</v>
      </c>
      <c r="H106" s="77"/>
      <c r="I106" s="77"/>
      <c r="J106" s="77"/>
      <c r="K106" s="64"/>
      <c r="L106" s="77"/>
      <c r="M106" s="79"/>
      <c r="N106" s="75"/>
    </row>
    <row r="107" spans="1:14" ht="9" x14ac:dyDescent="0.15">
      <c r="A107" s="62" t="s">
        <v>85</v>
      </c>
      <c r="B107" s="77" t="s">
        <v>100</v>
      </c>
      <c r="C107" s="77" t="s">
        <v>100</v>
      </c>
      <c r="D107" s="77" t="s">
        <v>100</v>
      </c>
      <c r="E107" s="78" t="s">
        <v>100</v>
      </c>
      <c r="G107" s="62" t="s">
        <v>85</v>
      </c>
      <c r="H107" s="77">
        <v>9194.6</v>
      </c>
      <c r="I107" s="77">
        <v>7953.96</v>
      </c>
      <c r="J107" s="77">
        <v>1240.6400000000001</v>
      </c>
      <c r="K107" s="64">
        <f t="shared" ref="K107:K109" si="26">IF(ISERROR((H107-I107)/ABS(I107)),"",(H107-I107)/ABS(I107))</f>
        <v>0.15597765138371331</v>
      </c>
      <c r="L107" s="77">
        <v>3232</v>
      </c>
      <c r="M107" s="79">
        <f t="shared" ref="M107:M108" si="27">H107/L107</f>
        <v>2.8448638613861386</v>
      </c>
      <c r="N107" s="75"/>
    </row>
    <row r="108" spans="1:14" ht="9" x14ac:dyDescent="0.15">
      <c r="A108" s="87" t="s">
        <v>89</v>
      </c>
      <c r="B108" s="77" t="s">
        <v>100</v>
      </c>
      <c r="C108" s="77" t="s">
        <v>100</v>
      </c>
      <c r="D108" s="77" t="s">
        <v>100</v>
      </c>
      <c r="E108" s="78" t="s">
        <v>100</v>
      </c>
      <c r="G108" s="87" t="s">
        <v>89</v>
      </c>
      <c r="H108" s="77">
        <v>-69127088.319999993</v>
      </c>
      <c r="I108" s="77">
        <v>-50313005.619999997</v>
      </c>
      <c r="J108" s="77">
        <v>-18814082.699999999</v>
      </c>
      <c r="K108" s="64">
        <f t="shared" si="26"/>
        <v>-0.3739407429183913</v>
      </c>
      <c r="L108" s="77">
        <v>-80315200</v>
      </c>
      <c r="M108" s="79">
        <f t="shared" si="27"/>
        <v>0.86069745602326819</v>
      </c>
      <c r="N108" s="75"/>
    </row>
    <row r="109" spans="1:14" ht="9" x14ac:dyDescent="0.15">
      <c r="A109" s="62" t="s">
        <v>86</v>
      </c>
      <c r="B109" s="77" t="s">
        <v>100</v>
      </c>
      <c r="C109" s="77" t="s">
        <v>100</v>
      </c>
      <c r="D109" s="77" t="s">
        <v>100</v>
      </c>
      <c r="E109" s="78" t="s">
        <v>100</v>
      </c>
      <c r="G109" s="62" t="s">
        <v>86</v>
      </c>
      <c r="H109" s="77" t="s">
        <v>100</v>
      </c>
      <c r="I109" s="77">
        <v>1076.55</v>
      </c>
      <c r="J109" s="77">
        <v>-1076.55</v>
      </c>
      <c r="K109" s="64" t="str">
        <f t="shared" si="26"/>
        <v/>
      </c>
      <c r="L109" s="77" t="s">
        <v>100</v>
      </c>
      <c r="M109" s="79"/>
      <c r="N109" s="75"/>
    </row>
    <row r="110" spans="1:14" ht="9" x14ac:dyDescent="0.15">
      <c r="A110" s="62" t="s">
        <v>53</v>
      </c>
      <c r="B110" s="77"/>
      <c r="C110" s="77"/>
      <c r="D110" s="77"/>
      <c r="E110" s="78"/>
      <c r="G110" s="62" t="s">
        <v>53</v>
      </c>
      <c r="H110" s="61"/>
      <c r="I110" s="77"/>
      <c r="J110" s="77"/>
      <c r="K110" s="64"/>
      <c r="L110" s="77"/>
      <c r="M110" s="79"/>
      <c r="N110" s="75"/>
    </row>
    <row r="111" spans="1:14" ht="9" x14ac:dyDescent="0.15">
      <c r="A111" s="62" t="s">
        <v>87</v>
      </c>
      <c r="B111" s="77" t="s">
        <v>100</v>
      </c>
      <c r="C111" s="77" t="s">
        <v>100</v>
      </c>
      <c r="D111" s="77" t="s">
        <v>100</v>
      </c>
      <c r="E111" s="78" t="s">
        <v>100</v>
      </c>
      <c r="G111" s="62" t="s">
        <v>87</v>
      </c>
      <c r="H111" s="77">
        <v>1353931.24</v>
      </c>
      <c r="I111" s="77">
        <v>720889.84</v>
      </c>
      <c r="J111" s="77">
        <v>633041.4</v>
      </c>
      <c r="K111" s="64">
        <f>IF(ISERROR((H111-I111)/ABS(I111)),"",(H111-I111)/ABS(I111))</f>
        <v>0.87813888457631761</v>
      </c>
      <c r="L111" s="77">
        <v>5009600</v>
      </c>
      <c r="M111" s="79">
        <f t="shared" ref="M111:M114" si="28">H111/L111</f>
        <v>0.27026733471734271</v>
      </c>
      <c r="N111" s="75"/>
    </row>
    <row r="112" spans="1:14" ht="9" x14ac:dyDescent="0.15">
      <c r="A112" s="62" t="s">
        <v>5</v>
      </c>
      <c r="B112" s="77"/>
      <c r="C112" s="77"/>
      <c r="D112" s="77"/>
      <c r="E112" s="78"/>
      <c r="G112" s="62" t="s">
        <v>5</v>
      </c>
      <c r="H112" s="77"/>
      <c r="I112" s="77"/>
      <c r="J112" s="77"/>
      <c r="K112" s="64"/>
      <c r="L112" s="77"/>
      <c r="M112" s="79"/>
      <c r="N112" s="75"/>
    </row>
    <row r="113" spans="1:14" ht="9" x14ac:dyDescent="0.15">
      <c r="A113" s="62" t="s">
        <v>85</v>
      </c>
      <c r="B113" s="77" t="s">
        <v>100</v>
      </c>
      <c r="C113" s="77" t="s">
        <v>100</v>
      </c>
      <c r="D113" s="77" t="s">
        <v>100</v>
      </c>
      <c r="E113" s="78" t="s">
        <v>100</v>
      </c>
      <c r="G113" s="62" t="s">
        <v>85</v>
      </c>
      <c r="H113" s="77">
        <v>5595.35</v>
      </c>
      <c r="I113" s="77">
        <v>3490.13</v>
      </c>
      <c r="J113" s="77">
        <v>2105.2199999999998</v>
      </c>
      <c r="K113" s="64">
        <f t="shared" ref="K113:K114" si="29">IF(ISERROR((H113-I113)/ABS(I113)),"",(H113-I113)/ABS(I113))</f>
        <v>0.60319243122749011</v>
      </c>
      <c r="L113" s="77">
        <v>42016</v>
      </c>
      <c r="M113" s="79">
        <f t="shared" si="28"/>
        <v>0.13317188690022849</v>
      </c>
      <c r="N113" s="75"/>
    </row>
    <row r="114" spans="1:14" ht="9" x14ac:dyDescent="0.15">
      <c r="A114" s="62" t="s">
        <v>87</v>
      </c>
      <c r="B114" s="77" t="s">
        <v>100</v>
      </c>
      <c r="C114" s="77" t="s">
        <v>100</v>
      </c>
      <c r="D114" s="77" t="s">
        <v>100</v>
      </c>
      <c r="E114" s="78" t="s">
        <v>100</v>
      </c>
      <c r="G114" s="62" t="s">
        <v>87</v>
      </c>
      <c r="H114" s="77">
        <v>2683597.65</v>
      </c>
      <c r="I114" s="77">
        <v>2557952.61</v>
      </c>
      <c r="J114" s="77">
        <v>125645.04</v>
      </c>
      <c r="K114" s="64">
        <f t="shared" si="29"/>
        <v>4.9119377547811587E-2</v>
      </c>
      <c r="L114" s="77">
        <v>3490560</v>
      </c>
      <c r="M114" s="79">
        <f t="shared" si="28"/>
        <v>0.76881579173542347</v>
      </c>
      <c r="N114" s="75"/>
    </row>
    <row r="115" spans="1:14" ht="5.0999999999999996" customHeight="1" x14ac:dyDescent="0.15">
      <c r="A115" s="76"/>
      <c r="B115" s="81"/>
      <c r="C115" s="81"/>
      <c r="D115" s="81"/>
      <c r="E115" s="80"/>
      <c r="G115" s="76"/>
      <c r="H115" s="81"/>
      <c r="I115" s="81"/>
      <c r="J115" s="81"/>
      <c r="K115" s="65"/>
      <c r="L115" s="81"/>
      <c r="M115" s="82"/>
      <c r="N115" s="75"/>
    </row>
    <row r="116" spans="1:14" ht="3" customHeight="1" x14ac:dyDescent="0.15">
      <c r="A116" s="62"/>
      <c r="B116" s="77"/>
      <c r="C116" s="77"/>
      <c r="D116" s="77"/>
      <c r="E116" s="78"/>
      <c r="G116" s="62"/>
      <c r="H116" s="77"/>
      <c r="I116" s="77"/>
      <c r="J116" s="77"/>
      <c r="K116" s="64"/>
      <c r="L116" s="77"/>
      <c r="M116" s="79"/>
      <c r="N116" s="75"/>
    </row>
    <row r="117" spans="1:14" s="11" customFormat="1" ht="9" x14ac:dyDescent="0.15">
      <c r="A117" s="69" t="s">
        <v>44</v>
      </c>
      <c r="B117" s="61" t="s">
        <v>100</v>
      </c>
      <c r="C117" s="61" t="s">
        <v>100</v>
      </c>
      <c r="D117" s="61" t="s">
        <v>100</v>
      </c>
      <c r="E117" s="84" t="s">
        <v>100</v>
      </c>
      <c r="G117" s="69" t="s">
        <v>44</v>
      </c>
      <c r="H117" s="61">
        <v>-59254340.670000002</v>
      </c>
      <c r="I117" s="61">
        <v>-41144497.049999997</v>
      </c>
      <c r="J117" s="61">
        <v>-18109843.620000005</v>
      </c>
      <c r="K117" s="66">
        <f>IF(ISERROR((H117-I117)/ABS(I117)),"",(H117-I117)/ABS(I117))</f>
        <v>-0.44015226624334214</v>
      </c>
      <c r="L117" s="61">
        <v>-64305488</v>
      </c>
      <c r="M117" s="85">
        <f t="shared" ref="M117" si="30">H117/L117</f>
        <v>0.92145075813747035</v>
      </c>
      <c r="N117" s="71"/>
    </row>
    <row r="118" spans="1:14" ht="3" customHeight="1" x14ac:dyDescent="0.15">
      <c r="A118" s="76"/>
      <c r="B118" s="81"/>
      <c r="C118" s="81"/>
      <c r="D118" s="81"/>
      <c r="E118" s="80"/>
      <c r="G118" s="76"/>
      <c r="H118" s="81"/>
      <c r="I118" s="81"/>
      <c r="J118" s="81"/>
      <c r="K118" s="65"/>
      <c r="L118" s="81"/>
      <c r="M118" s="82"/>
      <c r="N118" s="75"/>
    </row>
    <row r="119" spans="1:14" ht="8.1" customHeight="1" x14ac:dyDescent="0.15">
      <c r="A119" s="76"/>
      <c r="B119" s="81"/>
      <c r="C119" s="81"/>
      <c r="D119" s="81"/>
      <c r="E119" s="80"/>
      <c r="G119" s="76"/>
      <c r="H119" s="81"/>
      <c r="I119" s="81"/>
      <c r="J119" s="81"/>
      <c r="K119" s="65"/>
      <c r="L119" s="81"/>
      <c r="M119" s="82"/>
      <c r="N119" s="75"/>
    </row>
    <row r="120" spans="1:14" ht="3" customHeight="1" x14ac:dyDescent="0.15">
      <c r="A120" s="62"/>
      <c r="B120" s="77"/>
      <c r="C120" s="77"/>
      <c r="D120" s="77"/>
      <c r="E120" s="78"/>
      <c r="G120" s="62"/>
      <c r="H120" s="77"/>
      <c r="I120" s="77"/>
      <c r="J120" s="77"/>
      <c r="K120" s="64"/>
      <c r="L120" s="77"/>
      <c r="M120" s="79"/>
      <c r="N120" s="75"/>
    </row>
    <row r="121" spans="1:14" s="11" customFormat="1" ht="9" x14ac:dyDescent="0.15">
      <c r="A121" s="69" t="s">
        <v>81</v>
      </c>
      <c r="B121" s="61" t="s">
        <v>100</v>
      </c>
      <c r="C121" s="61" t="s">
        <v>100</v>
      </c>
      <c r="D121" s="61" t="s">
        <v>100</v>
      </c>
      <c r="E121" s="84" t="s">
        <v>100</v>
      </c>
      <c r="G121" s="69" t="s">
        <v>81</v>
      </c>
      <c r="H121" s="61">
        <v>49666805</v>
      </c>
      <c r="I121" s="61">
        <v>30461658.030000001</v>
      </c>
      <c r="J121" s="61">
        <v>19205146.969999999</v>
      </c>
      <c r="K121" s="66">
        <f>IF(ISERROR((H121-I121)/ABS(I121)),"",(H121-I121)/ABS(I121))</f>
        <v>0.63046952175373749</v>
      </c>
      <c r="L121" s="61">
        <v>275054512</v>
      </c>
      <c r="M121" s="85">
        <f t="shared" ref="M121" si="31">H121/L121</f>
        <v>0.18057076991341992</v>
      </c>
      <c r="N121" s="71"/>
    </row>
    <row r="122" spans="1:14" ht="3" customHeight="1" x14ac:dyDescent="0.15">
      <c r="A122" s="76"/>
      <c r="B122" s="81"/>
      <c r="C122" s="81"/>
      <c r="D122" s="81"/>
      <c r="E122" s="80"/>
      <c r="G122" s="76"/>
      <c r="H122" s="81"/>
      <c r="I122" s="81"/>
      <c r="J122" s="81"/>
      <c r="K122" s="65"/>
      <c r="L122" s="81"/>
      <c r="M122" s="82"/>
      <c r="N122" s="75"/>
    </row>
    <row r="123" spans="1:14" ht="8.1" customHeight="1" x14ac:dyDescent="0.15">
      <c r="A123" s="74"/>
      <c r="B123" s="81"/>
      <c r="C123" s="81"/>
      <c r="D123" s="81"/>
      <c r="E123" s="80"/>
      <c r="G123" s="73"/>
      <c r="H123" s="81"/>
      <c r="I123" s="81"/>
      <c r="J123" s="81"/>
      <c r="K123" s="65"/>
      <c r="L123" s="81"/>
      <c r="M123" s="82"/>
      <c r="N123" s="75"/>
    </row>
    <row r="124" spans="1:14" ht="3" customHeight="1" x14ac:dyDescent="0.15">
      <c r="A124" s="62"/>
      <c r="B124" s="77"/>
      <c r="C124" s="77"/>
      <c r="D124" s="77"/>
      <c r="E124" s="78"/>
      <c r="G124" s="62"/>
      <c r="H124" s="77"/>
      <c r="I124" s="77"/>
      <c r="J124" s="77"/>
      <c r="K124" s="67"/>
      <c r="L124" s="77"/>
      <c r="M124" s="79"/>
      <c r="N124" s="75"/>
    </row>
    <row r="125" spans="1:14" s="11" customFormat="1" ht="9" x14ac:dyDescent="0.15">
      <c r="A125" s="69" t="s">
        <v>9</v>
      </c>
      <c r="B125" s="61">
        <v>256726197.56999999</v>
      </c>
      <c r="C125" s="61">
        <v>108508774.36</v>
      </c>
      <c r="D125" s="61">
        <v>4051127.52</v>
      </c>
      <c r="E125" s="84">
        <v>152268550.72999999</v>
      </c>
      <c r="G125" s="69" t="s">
        <v>9</v>
      </c>
      <c r="H125" s="61">
        <v>760526708.13999999</v>
      </c>
      <c r="I125" s="61">
        <v>679503155.61000001</v>
      </c>
      <c r="J125" s="61">
        <v>81023552.530000001</v>
      </c>
      <c r="K125" s="66">
        <f>IF(ISERROR((H125-I125)/ABS(I125)),"",(H125-I125)/ABS(I125))</f>
        <v>0.11923940582330914</v>
      </c>
      <c r="L125" s="61">
        <v>2547062112</v>
      </c>
      <c r="M125" s="85">
        <f t="shared" ref="M125" si="32">H125/L125</f>
        <v>0.29858977704427492</v>
      </c>
      <c r="N125" s="71"/>
    </row>
    <row r="126" spans="1:14" ht="3" customHeight="1" x14ac:dyDescent="0.15">
      <c r="A126" s="73"/>
      <c r="B126" s="81"/>
      <c r="C126" s="81"/>
      <c r="D126" s="81"/>
      <c r="E126" s="80"/>
      <c r="G126" s="73"/>
      <c r="H126" s="81"/>
      <c r="I126" s="81"/>
      <c r="J126" s="81"/>
      <c r="K126" s="68"/>
      <c r="L126" s="81"/>
      <c r="M126" s="89"/>
      <c r="N126" s="75"/>
    </row>
    <row r="127" spans="1:14" ht="6" customHeight="1" x14ac:dyDescent="0.15">
      <c r="A127" s="75"/>
      <c r="B127" s="90"/>
      <c r="C127" s="90"/>
      <c r="D127" s="90"/>
      <c r="E127" s="90"/>
      <c r="G127" s="75"/>
      <c r="H127" s="90"/>
      <c r="I127" s="90"/>
      <c r="J127" s="90"/>
      <c r="K127" s="75"/>
      <c r="L127" s="90"/>
      <c r="M127" s="75"/>
      <c r="N127" s="75"/>
    </row>
    <row r="128" spans="1:14" ht="9" customHeight="1" x14ac:dyDescent="0.15">
      <c r="A128" s="57" t="s">
        <v>82</v>
      </c>
      <c r="B128" s="58">
        <v>30000</v>
      </c>
      <c r="C128" s="33"/>
      <c r="D128" s="90"/>
      <c r="E128" s="91"/>
      <c r="G128" s="57" t="s">
        <v>82</v>
      </c>
      <c r="H128" s="58">
        <v>793785.22</v>
      </c>
      <c r="I128" s="33"/>
      <c r="J128" s="90"/>
      <c r="K128" s="75"/>
      <c r="L128" s="90"/>
      <c r="M128" s="75"/>
      <c r="N128" s="75"/>
    </row>
    <row r="129" spans="1:13" ht="9.75" customHeight="1" x14ac:dyDescent="0.15">
      <c r="A129" s="100" t="s">
        <v>126</v>
      </c>
      <c r="B129" s="100"/>
      <c r="C129" s="100"/>
      <c r="D129" s="100"/>
      <c r="E129" s="100"/>
      <c r="F129" s="6"/>
      <c r="G129" s="100"/>
      <c r="H129" s="100"/>
      <c r="I129" s="100"/>
      <c r="J129" s="100"/>
      <c r="K129" s="100"/>
      <c r="L129" s="100"/>
      <c r="M129" s="100"/>
    </row>
    <row r="130" spans="1:13" ht="8.1" customHeight="1" x14ac:dyDescent="0.15">
      <c r="A130" s="45"/>
      <c r="B130" s="45"/>
      <c r="C130" s="45"/>
      <c r="D130" s="45"/>
      <c r="E130" s="45"/>
      <c r="F130" s="6"/>
      <c r="G130" s="45"/>
      <c r="H130" s="45"/>
      <c r="I130" s="45"/>
      <c r="J130" s="45"/>
      <c r="K130" s="45"/>
      <c r="L130" s="45"/>
      <c r="M130" s="45"/>
    </row>
    <row r="131" spans="1:13" ht="8.25" customHeight="1" x14ac:dyDescent="0.15">
      <c r="A131" s="92" t="s">
        <v>39</v>
      </c>
      <c r="B131" s="42"/>
      <c r="C131" s="93" t="s">
        <v>40</v>
      </c>
      <c r="D131" s="44"/>
      <c r="E131" s="42"/>
      <c r="G131" s="100"/>
      <c r="H131" s="100"/>
      <c r="I131" s="100"/>
      <c r="J131" s="100"/>
      <c r="K131" s="100"/>
      <c r="L131" s="100"/>
      <c r="M131" s="100"/>
    </row>
    <row r="132" spans="1:13" ht="9" customHeight="1" x14ac:dyDescent="0.15">
      <c r="A132" s="92" t="s">
        <v>15</v>
      </c>
      <c r="C132" s="94" t="s">
        <v>92</v>
      </c>
      <c r="D132" s="13"/>
      <c r="E132" s="13"/>
      <c r="G132" s="100" t="str">
        <f>+A129</f>
        <v>Vitoria-Gasteizen, 2022ko EKAINAREN 9an / Vitoria-Gasteiz, 9 de JUNIO DE 2022</v>
      </c>
      <c r="H132" s="100"/>
      <c r="I132" s="100"/>
      <c r="J132" s="100"/>
      <c r="K132" s="100"/>
      <c r="L132" s="100"/>
      <c r="M132" s="100"/>
    </row>
    <row r="133" spans="1:13" ht="9" customHeight="1" x14ac:dyDescent="0.15">
      <c r="A133" s="92"/>
      <c r="C133" s="94"/>
      <c r="D133" s="13"/>
      <c r="E133" s="13"/>
      <c r="G133" s="92"/>
      <c r="H133" s="13"/>
      <c r="I133" s="13"/>
      <c r="J133" s="94"/>
      <c r="L133" s="13"/>
    </row>
    <row r="134" spans="1:13" ht="9" customHeight="1" x14ac:dyDescent="0.15">
      <c r="A134" s="92"/>
      <c r="C134" s="94"/>
      <c r="D134" s="13"/>
      <c r="E134" s="13"/>
      <c r="G134" s="92"/>
      <c r="H134" s="13"/>
      <c r="I134" s="13"/>
      <c r="J134" s="94"/>
      <c r="L134" s="13"/>
    </row>
    <row r="135" spans="1:13" ht="11.25" customHeight="1" x14ac:dyDescent="0.15">
      <c r="B135" s="13"/>
      <c r="C135" s="43"/>
      <c r="D135" s="13"/>
      <c r="E135" s="13"/>
      <c r="H135" s="13"/>
      <c r="I135" s="13"/>
      <c r="J135" s="13"/>
      <c r="L135" s="13"/>
    </row>
    <row r="136" spans="1:13" ht="12.75" x14ac:dyDescent="0.2">
      <c r="A136"/>
      <c r="B136" s="14"/>
      <c r="C136" s="14"/>
      <c r="D136" s="90"/>
      <c r="E136" s="14"/>
      <c r="H136" s="13"/>
      <c r="I136" s="13"/>
      <c r="J136" s="13"/>
      <c r="L136" s="13"/>
    </row>
    <row r="137" spans="1:13" ht="12.75" x14ac:dyDescent="0.2">
      <c r="A137"/>
      <c r="B137"/>
      <c r="C137"/>
      <c r="D137"/>
      <c r="E137"/>
      <c r="G137" s="6"/>
      <c r="H137" s="6"/>
      <c r="I137" s="6"/>
      <c r="J137" s="6"/>
      <c r="K137" s="6"/>
      <c r="L137" s="6"/>
      <c r="M137" s="6"/>
    </row>
    <row r="138" spans="1:13" ht="12.75" x14ac:dyDescent="0.2">
      <c r="A138"/>
      <c r="B138"/>
      <c r="C138"/>
      <c r="D138"/>
      <c r="E138"/>
      <c r="G138" s="6"/>
      <c r="H138" s="6"/>
      <c r="I138" s="6"/>
      <c r="K138" s="6"/>
      <c r="L138" s="6"/>
      <c r="M138" s="6"/>
    </row>
    <row r="139" spans="1:13" ht="12.75" x14ac:dyDescent="0.2">
      <c r="A139"/>
      <c r="B139"/>
      <c r="C139"/>
      <c r="D139"/>
      <c r="E139"/>
    </row>
    <row r="140" spans="1:13" ht="12.75" x14ac:dyDescent="0.2">
      <c r="A140"/>
      <c r="B140"/>
      <c r="C140"/>
      <c r="D140"/>
      <c r="E140"/>
    </row>
    <row r="164" spans="13:13" ht="9" x14ac:dyDescent="0.15">
      <c r="M164" s="95"/>
    </row>
  </sheetData>
  <mergeCells count="4">
    <mergeCell ref="A129:E129"/>
    <mergeCell ref="G129:M129"/>
    <mergeCell ref="G131:M131"/>
    <mergeCell ref="G132:M132"/>
  </mergeCells>
  <printOptions horizontalCentered="1" gridLinesSet="0"/>
  <pageMargins left="0" right="0" top="0" bottom="0" header="0" footer="3.937007874015748E-2"/>
  <pageSetup paperSize="9" scale="82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5121" r:id="rId4">
          <objectPr defaultSize="0" autoPict="0" r:id="rId5">
            <anchor moveWithCells="1" sizeWithCells="1">
              <from>
                <xdr:col>4</xdr:col>
                <xdr:colOff>66675</xdr:colOff>
                <xdr:row>126</xdr:row>
                <xdr:rowOff>57150</xdr:rowOff>
              </from>
              <to>
                <xdr:col>4</xdr:col>
                <xdr:colOff>466725</xdr:colOff>
                <xdr:row>134</xdr:row>
                <xdr:rowOff>66675</xdr:rowOff>
              </to>
            </anchor>
          </objectPr>
        </oleObject>
      </mc:Choice>
      <mc:Fallback>
        <oleObject progId="Word.Picture.8" shapeId="5121" r:id="rId4"/>
      </mc:Fallback>
    </mc:AlternateContent>
    <mc:AlternateContent xmlns:mc="http://schemas.openxmlformats.org/markup-compatibility/2006">
      <mc:Choice Requires="x14">
        <oleObject progId="Word.Picture.8" shapeId="5122" r:id="rId6">
          <objectPr defaultSize="0" autoPict="0" r:id="rId5">
            <anchor moveWithCells="1" sizeWithCells="1">
              <from>
                <xdr:col>11</xdr:col>
                <xdr:colOff>685800</xdr:colOff>
                <xdr:row>127</xdr:row>
                <xdr:rowOff>9525</xdr:rowOff>
              </from>
              <to>
                <xdr:col>12</xdr:col>
                <xdr:colOff>371475</xdr:colOff>
                <xdr:row>134</xdr:row>
                <xdr:rowOff>95250</xdr:rowOff>
              </to>
            </anchor>
          </objectPr>
        </oleObject>
      </mc:Choice>
      <mc:Fallback>
        <oleObject progId="Word.Picture.8" shapeId="5122" r:id="rId6"/>
      </mc:Fallback>
    </mc:AlternateContent>
    <mc:AlternateContent xmlns:mc="http://schemas.openxmlformats.org/markup-compatibility/2006">
      <mc:Choice Requires="x14">
        <oleObject progId="Word.Picture.8" shapeId="5123" r:id="rId7">
          <objectPr defaultSize="0" autoPict="0" r:id="rId8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1171575</xdr:colOff>
                <xdr:row>7</xdr:row>
                <xdr:rowOff>19050</xdr:rowOff>
              </to>
            </anchor>
          </objectPr>
        </oleObject>
      </mc:Choice>
      <mc:Fallback>
        <oleObject progId="Word.Picture.8" shapeId="5123" r:id="rId7"/>
      </mc:Fallback>
    </mc:AlternateContent>
    <mc:AlternateContent xmlns:mc="http://schemas.openxmlformats.org/markup-compatibility/2006">
      <mc:Choice Requires="x14">
        <oleObject progId="Word.Picture.8" shapeId="5124" r:id="rId9">
          <objectPr defaultSize="0" autoPict="0" r:id="rId8">
            <anchor moveWithCells="1" sizeWithCells="1">
              <from>
                <xdr:col>6</xdr:col>
                <xdr:colOff>0</xdr:colOff>
                <xdr:row>0</xdr:row>
                <xdr:rowOff>0</xdr:rowOff>
              </from>
              <to>
                <xdr:col>6</xdr:col>
                <xdr:colOff>1171575</xdr:colOff>
                <xdr:row>7</xdr:row>
                <xdr:rowOff>19050</xdr:rowOff>
              </to>
            </anchor>
          </objectPr>
        </oleObject>
      </mc:Choice>
      <mc:Fallback>
        <oleObject progId="Word.Picture.8" shapeId="5124" r:id="rId9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B2A1B-CCCE-47FB-BFD3-05D524755365}">
  <dimension ref="A1:N164"/>
  <sheetViews>
    <sheetView showGridLines="0" workbookViewId="0">
      <selection activeCell="A7" sqref="A7"/>
    </sheetView>
  </sheetViews>
  <sheetFormatPr baseColWidth="10" defaultRowHeight="8.25" x14ac:dyDescent="0.15"/>
  <cols>
    <col min="1" max="1" width="55.7109375" style="1" customWidth="1"/>
    <col min="2" max="2" width="11.7109375" style="1" customWidth="1"/>
    <col min="3" max="3" width="10.7109375" style="1" customWidth="1"/>
    <col min="4" max="4" width="10.42578125" style="1" customWidth="1"/>
    <col min="5" max="5" width="11.140625" style="1" customWidth="1"/>
    <col min="6" max="6" width="11.42578125" style="1"/>
    <col min="7" max="7" width="54.42578125" style="1" customWidth="1"/>
    <col min="8" max="8" width="14.5703125" style="1" customWidth="1"/>
    <col min="9" max="9" width="14.140625" style="1" customWidth="1"/>
    <col min="10" max="10" width="10.28515625" style="1" customWidth="1"/>
    <col min="11" max="11" width="8.140625" style="1" customWidth="1"/>
    <col min="12" max="12" width="11.140625" style="1" customWidth="1"/>
    <col min="13" max="13" width="9.5703125" style="1" customWidth="1"/>
    <col min="14" max="16384" width="11.42578125" style="1"/>
  </cols>
  <sheetData>
    <row r="1" spans="1:14" ht="9.9499999999999993" customHeight="1" x14ac:dyDescent="0.15"/>
    <row r="2" spans="1:14" ht="8.1" customHeight="1" x14ac:dyDescent="0.15"/>
    <row r="3" spans="1:14" ht="17.25" customHeight="1" x14ac:dyDescent="0.15"/>
    <row r="4" spans="1:14" ht="8.1" customHeight="1" x14ac:dyDescent="0.15"/>
    <row r="5" spans="1:14" ht="8.1" customHeight="1" x14ac:dyDescent="0.15"/>
    <row r="6" spans="1:14" ht="8.1" customHeight="1" x14ac:dyDescent="0.15"/>
    <row r="7" spans="1:14" ht="8.1" customHeight="1" x14ac:dyDescent="0.15"/>
    <row r="8" spans="1:14" x14ac:dyDescent="0.15">
      <c r="E8" s="15" t="s">
        <v>127</v>
      </c>
      <c r="M8" s="15" t="str">
        <f>+E8</f>
        <v>GP-10-01-IMP/VER:10</v>
      </c>
    </row>
    <row r="9" spans="1:14" ht="5.0999999999999996" customHeight="1" x14ac:dyDescent="0.15">
      <c r="A9" s="3"/>
      <c r="B9" s="3"/>
      <c r="C9" s="3"/>
      <c r="D9" s="3"/>
      <c r="E9" s="8"/>
      <c r="G9" s="34"/>
      <c r="H9" s="34"/>
      <c r="I9" s="34"/>
      <c r="J9" s="34"/>
      <c r="K9" s="34"/>
      <c r="L9" s="34"/>
      <c r="M9" s="35"/>
    </row>
    <row r="10" spans="1:14" s="11" customFormat="1" ht="10.5" x14ac:dyDescent="0.15">
      <c r="A10" s="55" t="s">
        <v>128</v>
      </c>
      <c r="B10" s="69" t="s">
        <v>26</v>
      </c>
      <c r="C10" s="69" t="s">
        <v>16</v>
      </c>
      <c r="D10" s="69" t="s">
        <v>28</v>
      </c>
      <c r="E10" s="70" t="s">
        <v>17</v>
      </c>
      <c r="G10" s="55" t="s">
        <v>129</v>
      </c>
      <c r="H10" s="69" t="s">
        <v>19</v>
      </c>
      <c r="I10" s="69" t="s">
        <v>29</v>
      </c>
      <c r="J10" s="69" t="s">
        <v>20</v>
      </c>
      <c r="K10" s="69" t="s">
        <v>21</v>
      </c>
      <c r="L10" s="69" t="s">
        <v>33</v>
      </c>
      <c r="M10" s="70" t="s">
        <v>24</v>
      </c>
      <c r="N10" s="71"/>
    </row>
    <row r="11" spans="1:14" s="11" customFormat="1" ht="10.5" x14ac:dyDescent="0.15">
      <c r="A11" s="55"/>
      <c r="B11" s="69" t="s">
        <v>27</v>
      </c>
      <c r="C11" s="69"/>
      <c r="D11" s="69" t="s">
        <v>26</v>
      </c>
      <c r="E11" s="70"/>
      <c r="G11" s="55"/>
      <c r="H11" s="69" t="s">
        <v>31</v>
      </c>
      <c r="I11" s="69" t="s">
        <v>35</v>
      </c>
      <c r="J11" s="69"/>
      <c r="K11" s="69"/>
      <c r="L11" s="69" t="s">
        <v>34</v>
      </c>
      <c r="M11" s="70"/>
      <c r="N11" s="71"/>
    </row>
    <row r="12" spans="1:14" s="11" customFormat="1" ht="10.5" x14ac:dyDescent="0.15">
      <c r="A12" s="55" t="s">
        <v>130</v>
      </c>
      <c r="B12" s="69" t="s">
        <v>25</v>
      </c>
      <c r="C12" s="69" t="s">
        <v>13</v>
      </c>
      <c r="D12" s="69" t="s">
        <v>14</v>
      </c>
      <c r="E12" s="70" t="s">
        <v>18</v>
      </c>
      <c r="G12" s="55" t="s">
        <v>131</v>
      </c>
      <c r="H12" s="69" t="s">
        <v>32</v>
      </c>
      <c r="I12" s="69" t="s">
        <v>30</v>
      </c>
      <c r="J12" s="69" t="s">
        <v>12</v>
      </c>
      <c r="K12" s="69" t="s">
        <v>22</v>
      </c>
      <c r="L12" s="69" t="s">
        <v>23</v>
      </c>
      <c r="M12" s="70" t="s">
        <v>36</v>
      </c>
      <c r="N12" s="71"/>
    </row>
    <row r="13" spans="1:14" ht="5.0999999999999996" customHeight="1" x14ac:dyDescent="0.15">
      <c r="A13" s="7"/>
      <c r="B13" s="5"/>
      <c r="C13" s="5"/>
      <c r="D13" s="5"/>
      <c r="E13" s="9"/>
      <c r="G13" s="72"/>
      <c r="H13" s="73"/>
      <c r="I13" s="73"/>
      <c r="J13" s="73"/>
      <c r="K13" s="73"/>
      <c r="L13" s="73"/>
      <c r="M13" s="74"/>
      <c r="N13" s="75"/>
    </row>
    <row r="14" spans="1:14" ht="5.0999999999999996" customHeight="1" x14ac:dyDescent="0.15">
      <c r="A14" s="4"/>
      <c r="B14" s="4"/>
      <c r="C14" s="4"/>
      <c r="D14" s="4"/>
      <c r="E14" s="10"/>
      <c r="G14" s="4"/>
      <c r="H14" s="62"/>
      <c r="I14" s="62"/>
      <c r="J14" s="62"/>
      <c r="K14" s="64"/>
      <c r="L14" s="62"/>
      <c r="M14" s="76"/>
      <c r="N14" s="75"/>
    </row>
    <row r="15" spans="1:14" ht="9" customHeight="1" x14ac:dyDescent="0.15">
      <c r="A15" s="62" t="s">
        <v>0</v>
      </c>
      <c r="B15" s="4"/>
      <c r="C15" s="4"/>
      <c r="D15" s="4"/>
      <c r="E15" s="10"/>
      <c r="G15" s="62" t="s">
        <v>0</v>
      </c>
      <c r="H15" s="62"/>
      <c r="I15" s="62"/>
      <c r="J15" s="62"/>
      <c r="K15" s="64"/>
      <c r="L15" s="62"/>
      <c r="M15" s="76"/>
      <c r="N15" s="75"/>
    </row>
    <row r="16" spans="1:14" ht="9" x14ac:dyDescent="0.15">
      <c r="A16" s="62" t="s">
        <v>120</v>
      </c>
      <c r="B16" s="77">
        <v>62898208.07</v>
      </c>
      <c r="C16" s="77">
        <v>51360.44</v>
      </c>
      <c r="D16" s="77">
        <v>730371</v>
      </c>
      <c r="E16" s="78">
        <v>63577218.630000003</v>
      </c>
      <c r="G16" s="62" t="s">
        <v>120</v>
      </c>
      <c r="H16" s="77">
        <v>419373308.93000001</v>
      </c>
      <c r="I16" s="77">
        <v>377731560.63999999</v>
      </c>
      <c r="J16" s="77">
        <v>41641748.289999999</v>
      </c>
      <c r="K16" s="64">
        <f>IF(ISERROR((H16-I16)/ABS(I16)),"",(H16-I16)/ABS(I16))</f>
        <v>0.11024164414391366</v>
      </c>
      <c r="L16" s="77">
        <v>920000000</v>
      </c>
      <c r="M16" s="79">
        <f t="shared" ref="M16:M22" si="0">H16/L16</f>
        <v>0.45584055318478262</v>
      </c>
      <c r="N16" s="75"/>
    </row>
    <row r="17" spans="1:14" ht="9" x14ac:dyDescent="0.15">
      <c r="A17" s="62" t="s">
        <v>121</v>
      </c>
      <c r="B17" s="77">
        <v>1377467.46</v>
      </c>
      <c r="C17" s="77" t="s">
        <v>100</v>
      </c>
      <c r="D17" s="77">
        <v>16602.240000000002</v>
      </c>
      <c r="E17" s="78">
        <v>1394069.7</v>
      </c>
      <c r="G17" s="62" t="s">
        <v>121</v>
      </c>
      <c r="H17" s="77">
        <v>10652169.9</v>
      </c>
      <c r="I17" s="77">
        <v>11010031.76</v>
      </c>
      <c r="J17" s="77">
        <v>-357861.86</v>
      </c>
      <c r="K17" s="64">
        <f t="shared" ref="K17:K25" si="1">IF(ISERROR((H17-I17)/ABS(I17)),"",(H17-I17)/ABS(I17))</f>
        <v>-3.2503254105054405E-2</v>
      </c>
      <c r="L17" s="77">
        <v>17100000</v>
      </c>
      <c r="M17" s="79">
        <f t="shared" si="0"/>
        <v>0.62293391228070183</v>
      </c>
      <c r="N17" s="75"/>
    </row>
    <row r="18" spans="1:14" ht="9" x14ac:dyDescent="0.15">
      <c r="A18" s="62" t="s">
        <v>122</v>
      </c>
      <c r="B18" s="77">
        <v>184380.14</v>
      </c>
      <c r="C18" s="77">
        <v>4147.05</v>
      </c>
      <c r="D18" s="77">
        <v>10036.5</v>
      </c>
      <c r="E18" s="78">
        <v>190269.59</v>
      </c>
      <c r="G18" s="62" t="s">
        <v>122</v>
      </c>
      <c r="H18" s="77">
        <v>4589083.17</v>
      </c>
      <c r="I18" s="77">
        <v>4016038.07</v>
      </c>
      <c r="J18" s="77">
        <v>573045.1</v>
      </c>
      <c r="K18" s="64">
        <f t="shared" si="1"/>
        <v>0.14268916031465811</v>
      </c>
      <c r="L18" s="77">
        <v>9000000</v>
      </c>
      <c r="M18" s="79">
        <f t="shared" si="0"/>
        <v>0.50989812999999995</v>
      </c>
      <c r="N18" s="75"/>
    </row>
    <row r="19" spans="1:14" ht="9" x14ac:dyDescent="0.15">
      <c r="A19" s="62" t="s">
        <v>62</v>
      </c>
      <c r="B19" s="77">
        <v>287581.87</v>
      </c>
      <c r="C19" s="77" t="s">
        <v>100</v>
      </c>
      <c r="D19" s="77" t="s">
        <v>100</v>
      </c>
      <c r="E19" s="78">
        <v>287581.87</v>
      </c>
      <c r="G19" s="62" t="s">
        <v>62</v>
      </c>
      <c r="H19" s="77">
        <v>2692990.93</v>
      </c>
      <c r="I19" s="77">
        <v>2448888.5099999998</v>
      </c>
      <c r="J19" s="77">
        <v>244102.42</v>
      </c>
      <c r="K19" s="64">
        <f t="shared" si="1"/>
        <v>9.9678862064651694E-2</v>
      </c>
      <c r="L19" s="77">
        <v>5300000</v>
      </c>
      <c r="M19" s="79">
        <f t="shared" si="0"/>
        <v>0.50811149622641516</v>
      </c>
      <c r="N19" s="75"/>
    </row>
    <row r="20" spans="1:14" ht="9" x14ac:dyDescent="0.15">
      <c r="A20" s="62" t="s">
        <v>63</v>
      </c>
      <c r="B20" s="77" t="s">
        <v>100</v>
      </c>
      <c r="C20" s="77" t="s">
        <v>100</v>
      </c>
      <c r="D20" s="77" t="s">
        <v>100</v>
      </c>
      <c r="E20" s="78" t="s">
        <v>100</v>
      </c>
      <c r="G20" s="62" t="s">
        <v>63</v>
      </c>
      <c r="H20" s="77">
        <v>675109.15</v>
      </c>
      <c r="I20" s="77">
        <v>670394.99</v>
      </c>
      <c r="J20" s="77">
        <v>4714.16</v>
      </c>
      <c r="K20" s="64">
        <f t="shared" si="1"/>
        <v>7.0319141257306128E-3</v>
      </c>
      <c r="L20" s="77">
        <v>1100000</v>
      </c>
      <c r="M20" s="79">
        <f t="shared" si="0"/>
        <v>0.61373559090909091</v>
      </c>
      <c r="N20" s="75"/>
    </row>
    <row r="21" spans="1:14" ht="9" x14ac:dyDescent="0.15">
      <c r="A21" s="62" t="s">
        <v>123</v>
      </c>
      <c r="B21" s="77">
        <v>142876.5</v>
      </c>
      <c r="C21" s="77" t="s">
        <v>100</v>
      </c>
      <c r="D21" s="77">
        <v>27561.71</v>
      </c>
      <c r="E21" s="78">
        <v>170438.21</v>
      </c>
      <c r="G21" s="62" t="s">
        <v>123</v>
      </c>
      <c r="H21" s="77">
        <v>9616041.7200000007</v>
      </c>
      <c r="I21" s="77">
        <v>2151320.77</v>
      </c>
      <c r="J21" s="77">
        <v>7464720.9500000002</v>
      </c>
      <c r="K21" s="64">
        <f t="shared" si="1"/>
        <v>3.4698316746135451</v>
      </c>
      <c r="L21" s="77">
        <v>27000000</v>
      </c>
      <c r="M21" s="79">
        <f t="shared" si="0"/>
        <v>0.35614969333333335</v>
      </c>
      <c r="N21" s="75"/>
    </row>
    <row r="22" spans="1:14" ht="9" x14ac:dyDescent="0.15">
      <c r="A22" s="62" t="s">
        <v>64</v>
      </c>
      <c r="B22" s="77">
        <v>7174718.8700000001</v>
      </c>
      <c r="C22" s="77">
        <v>29730828.59</v>
      </c>
      <c r="D22" s="77">
        <v>282837.84000000003</v>
      </c>
      <c r="E22" s="78">
        <v>-22273271.879999999</v>
      </c>
      <c r="G22" s="62" t="s">
        <v>64</v>
      </c>
      <c r="H22" s="77">
        <v>-104522219.66</v>
      </c>
      <c r="I22" s="77">
        <v>-95300021.760000005</v>
      </c>
      <c r="J22" s="77">
        <v>-9222197.9000000004</v>
      </c>
      <c r="K22" s="64">
        <f t="shared" si="1"/>
        <v>-9.6770155239049443E-2</v>
      </c>
      <c r="L22" s="77">
        <v>-6500000</v>
      </c>
      <c r="M22" s="79">
        <f t="shared" si="0"/>
        <v>16.080341486153845</v>
      </c>
      <c r="N22" s="75"/>
    </row>
    <row r="23" spans="1:14" ht="5.0999999999999996" customHeight="1" x14ac:dyDescent="0.15">
      <c r="A23" s="76"/>
      <c r="B23" s="80"/>
      <c r="C23" s="81"/>
      <c r="D23" s="81"/>
      <c r="E23" s="80"/>
      <c r="G23" s="76"/>
      <c r="H23" s="81"/>
      <c r="I23" s="81"/>
      <c r="J23" s="81"/>
      <c r="K23" s="65" t="str">
        <f t="shared" si="1"/>
        <v/>
      </c>
      <c r="L23" s="81"/>
      <c r="M23" s="82"/>
      <c r="N23" s="75"/>
    </row>
    <row r="24" spans="1:14" ht="3" customHeight="1" x14ac:dyDescent="0.15">
      <c r="A24" s="62"/>
      <c r="B24" s="77"/>
      <c r="C24" s="77"/>
      <c r="D24" s="77"/>
      <c r="E24" s="78"/>
      <c r="G24" s="62"/>
      <c r="H24" s="77"/>
      <c r="I24" s="77"/>
      <c r="J24" s="77"/>
      <c r="K24" s="64" t="str">
        <f t="shared" si="1"/>
        <v/>
      </c>
      <c r="L24" s="77"/>
      <c r="M24" s="79"/>
      <c r="N24" s="75"/>
    </row>
    <row r="25" spans="1:14" s="11" customFormat="1" ht="9" x14ac:dyDescent="0.15">
      <c r="A25" s="83" t="s">
        <v>2</v>
      </c>
      <c r="B25" s="61">
        <v>72065232.909999996</v>
      </c>
      <c r="C25" s="61">
        <v>29786336.079999998</v>
      </c>
      <c r="D25" s="61">
        <v>1067409.29</v>
      </c>
      <c r="E25" s="84">
        <v>43346306.119999997</v>
      </c>
      <c r="G25" s="83" t="s">
        <v>2</v>
      </c>
      <c r="H25" s="61">
        <v>343076484.13999999</v>
      </c>
      <c r="I25" s="61">
        <v>302728212.98000002</v>
      </c>
      <c r="J25" s="61">
        <v>40348271.159999996</v>
      </c>
      <c r="K25" s="66">
        <f t="shared" si="1"/>
        <v>0.13328216343901059</v>
      </c>
      <c r="L25" s="61">
        <v>973000000</v>
      </c>
      <c r="M25" s="85">
        <f t="shared" ref="M25" si="2">H25/L25</f>
        <v>0.35259659212744088</v>
      </c>
      <c r="N25" s="71"/>
    </row>
    <row r="26" spans="1:14" ht="3" customHeight="1" x14ac:dyDescent="0.15">
      <c r="A26" s="76"/>
      <c r="B26" s="81"/>
      <c r="C26" s="81"/>
      <c r="D26" s="81"/>
      <c r="E26" s="80"/>
      <c r="G26" s="76"/>
      <c r="H26" s="81"/>
      <c r="I26" s="81"/>
      <c r="J26" s="81"/>
      <c r="K26" s="65"/>
      <c r="L26" s="81"/>
      <c r="M26" s="82"/>
      <c r="N26" s="75"/>
    </row>
    <row r="27" spans="1:14" ht="5.0999999999999996" customHeight="1" x14ac:dyDescent="0.15">
      <c r="A27" s="62"/>
      <c r="B27" s="77"/>
      <c r="C27" s="77"/>
      <c r="D27" s="77"/>
      <c r="E27" s="78"/>
      <c r="G27" s="62"/>
      <c r="H27" s="77"/>
      <c r="I27" s="77"/>
      <c r="J27" s="77"/>
      <c r="K27" s="64"/>
      <c r="L27" s="77"/>
      <c r="M27" s="79"/>
      <c r="N27" s="75"/>
    </row>
    <row r="28" spans="1:14" ht="9" customHeight="1" x14ac:dyDescent="0.15">
      <c r="A28" s="62" t="s">
        <v>3</v>
      </c>
      <c r="B28" s="77"/>
      <c r="C28" s="77"/>
      <c r="D28" s="77"/>
      <c r="E28" s="78"/>
      <c r="G28" s="62" t="s">
        <v>3</v>
      </c>
      <c r="H28" s="77"/>
      <c r="I28" s="77"/>
      <c r="J28" s="77"/>
      <c r="K28" s="64"/>
      <c r="L28" s="77"/>
      <c r="M28" s="79"/>
      <c r="N28" s="75"/>
    </row>
    <row r="29" spans="1:14" ht="9" x14ac:dyDescent="0.15">
      <c r="A29" s="62" t="s">
        <v>121</v>
      </c>
      <c r="B29" s="77">
        <v>1377467.46</v>
      </c>
      <c r="C29" s="77" t="s">
        <v>100</v>
      </c>
      <c r="D29" s="77">
        <v>16602.22</v>
      </c>
      <c r="E29" s="78">
        <v>1394069.68</v>
      </c>
      <c r="G29" s="62" t="s">
        <v>121</v>
      </c>
      <c r="H29" s="77">
        <v>10652169.75</v>
      </c>
      <c r="I29" s="77">
        <v>11010031.77</v>
      </c>
      <c r="J29" s="77">
        <v>-357862.02</v>
      </c>
      <c r="K29" s="64">
        <f t="shared" ref="K29:K32" si="3">IF(ISERROR((H29-I29)/ABS(I29)),"",(H29-I29)/ABS(I29))</f>
        <v>-3.2503268607734413E-2</v>
      </c>
      <c r="L29" s="77">
        <v>17100000</v>
      </c>
      <c r="M29" s="79">
        <f t="shared" ref="M29:M32" si="4">H29/L29</f>
        <v>0.62293390350877198</v>
      </c>
      <c r="N29" s="75"/>
    </row>
    <row r="30" spans="1:14" ht="9" x14ac:dyDescent="0.15">
      <c r="A30" s="62" t="s">
        <v>122</v>
      </c>
      <c r="B30" s="77">
        <v>184380.14</v>
      </c>
      <c r="C30" s="77">
        <v>4147.01</v>
      </c>
      <c r="D30" s="77">
        <v>10036.5</v>
      </c>
      <c r="E30" s="78">
        <v>190269.63</v>
      </c>
      <c r="G30" s="62" t="s">
        <v>122</v>
      </c>
      <c r="H30" s="77">
        <v>4589083.12</v>
      </c>
      <c r="I30" s="77">
        <v>4016037.92</v>
      </c>
      <c r="J30" s="77">
        <v>573045.19999999995</v>
      </c>
      <c r="K30" s="64">
        <f t="shared" si="3"/>
        <v>0.14268919054429649</v>
      </c>
      <c r="L30" s="77">
        <v>9000000</v>
      </c>
      <c r="M30" s="79">
        <f t="shared" si="4"/>
        <v>0.50989812444444449</v>
      </c>
      <c r="N30" s="75"/>
    </row>
    <row r="31" spans="1:14" ht="9" x14ac:dyDescent="0.15">
      <c r="A31" s="62" t="s">
        <v>62</v>
      </c>
      <c r="B31" s="77">
        <v>287581.86</v>
      </c>
      <c r="C31" s="77" t="s">
        <v>100</v>
      </c>
      <c r="D31" s="77" t="s">
        <v>100</v>
      </c>
      <c r="E31" s="78">
        <v>287581.86</v>
      </c>
      <c r="G31" s="62" t="s">
        <v>62</v>
      </c>
      <c r="H31" s="77">
        <v>2692990.89</v>
      </c>
      <c r="I31" s="77">
        <v>2448888.52</v>
      </c>
      <c r="J31" s="77">
        <v>244102.37</v>
      </c>
      <c r="K31" s="64">
        <f t="shared" si="3"/>
        <v>9.967884124018847E-2</v>
      </c>
      <c r="L31" s="77">
        <v>5300000</v>
      </c>
      <c r="M31" s="79">
        <f t="shared" si="4"/>
        <v>0.50811148867924527</v>
      </c>
      <c r="N31" s="75"/>
    </row>
    <row r="32" spans="1:14" ht="9" x14ac:dyDescent="0.15">
      <c r="A32" s="62" t="s">
        <v>64</v>
      </c>
      <c r="B32" s="77">
        <v>1220156.55</v>
      </c>
      <c r="C32" s="77">
        <v>711280.06</v>
      </c>
      <c r="D32" s="77">
        <v>31673.91</v>
      </c>
      <c r="E32" s="78">
        <v>540550.40000000002</v>
      </c>
      <c r="G32" s="62" t="s">
        <v>64</v>
      </c>
      <c r="H32" s="77">
        <v>23148220.469999999</v>
      </c>
      <c r="I32" s="77">
        <v>14222328.16</v>
      </c>
      <c r="J32" s="77">
        <v>8925892.3100000005</v>
      </c>
      <c r="K32" s="64">
        <f t="shared" si="3"/>
        <v>0.62759712823276592</v>
      </c>
      <c r="L32" s="77">
        <v>138000000</v>
      </c>
      <c r="M32" s="79">
        <f t="shared" si="4"/>
        <v>0.16774072804347825</v>
      </c>
      <c r="N32" s="75"/>
    </row>
    <row r="33" spans="1:14" ht="5.0999999999999996" customHeight="1" x14ac:dyDescent="0.15">
      <c r="A33" s="76"/>
      <c r="B33" s="81"/>
      <c r="C33" s="81"/>
      <c r="D33" s="81"/>
      <c r="E33" s="80"/>
      <c r="G33" s="76"/>
      <c r="H33" s="81"/>
      <c r="I33" s="81"/>
      <c r="J33" s="81"/>
      <c r="K33" s="65"/>
      <c r="L33" s="81"/>
      <c r="M33" s="82"/>
      <c r="N33" s="75"/>
    </row>
    <row r="34" spans="1:14" ht="3" customHeight="1" x14ac:dyDescent="0.15">
      <c r="A34" s="62"/>
      <c r="B34" s="77"/>
      <c r="C34" s="77"/>
      <c r="D34" s="77"/>
      <c r="E34" s="78"/>
      <c r="G34" s="62"/>
      <c r="H34" s="77"/>
      <c r="I34" s="77"/>
      <c r="J34" s="77"/>
      <c r="K34" s="64"/>
      <c r="L34" s="77"/>
      <c r="M34" s="79"/>
      <c r="N34" s="75"/>
    </row>
    <row r="35" spans="1:14" s="11" customFormat="1" ht="9" x14ac:dyDescent="0.15">
      <c r="A35" s="69" t="s">
        <v>11</v>
      </c>
      <c r="B35" s="61">
        <v>3069586.01</v>
      </c>
      <c r="C35" s="61">
        <v>715427.07</v>
      </c>
      <c r="D35" s="61">
        <v>58312.63</v>
      </c>
      <c r="E35" s="84">
        <v>2412471.5699999998</v>
      </c>
      <c r="G35" s="69" t="s">
        <v>11</v>
      </c>
      <c r="H35" s="61">
        <v>41082464.229999997</v>
      </c>
      <c r="I35" s="61">
        <v>31697286.370000001</v>
      </c>
      <c r="J35" s="61">
        <v>9385177.8599999994</v>
      </c>
      <c r="K35" s="66">
        <f>IF(ISERROR((H35-I35)/ABS(I35)),"",(H35-I35)/ABS(I35))</f>
        <v>0.29608773919784587</v>
      </c>
      <c r="L35" s="61">
        <v>169400000</v>
      </c>
      <c r="M35" s="85">
        <f t="shared" ref="M35" si="5">H35/L35</f>
        <v>0.24251749840613929</v>
      </c>
      <c r="N35" s="71"/>
    </row>
    <row r="36" spans="1:14" ht="3" customHeight="1" x14ac:dyDescent="0.15">
      <c r="A36" s="76"/>
      <c r="B36" s="81"/>
      <c r="C36" s="81"/>
      <c r="D36" s="81"/>
      <c r="E36" s="80"/>
      <c r="G36" s="76"/>
      <c r="H36" s="81"/>
      <c r="I36" s="81"/>
      <c r="J36" s="81"/>
      <c r="K36" s="65"/>
      <c r="L36" s="81"/>
      <c r="M36" s="82"/>
      <c r="N36" s="75"/>
    </row>
    <row r="37" spans="1:14" ht="3" customHeight="1" x14ac:dyDescent="0.15">
      <c r="A37" s="62"/>
      <c r="B37" s="77"/>
      <c r="C37" s="77"/>
      <c r="D37" s="77"/>
      <c r="E37" s="78"/>
      <c r="G37" s="62"/>
      <c r="H37" s="77"/>
      <c r="I37" s="77"/>
      <c r="J37" s="77"/>
      <c r="K37" s="64"/>
      <c r="L37" s="77"/>
      <c r="M37" s="79"/>
      <c r="N37" s="75"/>
    </row>
    <row r="38" spans="1:14" ht="9" x14ac:dyDescent="0.15">
      <c r="A38" s="62" t="s">
        <v>67</v>
      </c>
      <c r="B38" s="77">
        <v>1218384.51</v>
      </c>
      <c r="C38" s="77">
        <v>52720.33</v>
      </c>
      <c r="D38" s="77">
        <v>1759.34</v>
      </c>
      <c r="E38" s="78">
        <v>1167423.52</v>
      </c>
      <c r="G38" s="62" t="s">
        <v>67</v>
      </c>
      <c r="H38" s="77">
        <v>5204738.82</v>
      </c>
      <c r="I38" s="77">
        <v>4774601.8</v>
      </c>
      <c r="J38" s="77">
        <v>430137.02</v>
      </c>
      <c r="K38" s="64">
        <f t="shared" ref="K38:K43" si="6">IF(ISERROR((H38-I38)/ABS(I38)),"",(H38-I38)/ABS(I38))</f>
        <v>9.0088564034806112E-2</v>
      </c>
      <c r="L38" s="77">
        <v>10000000</v>
      </c>
      <c r="M38" s="79">
        <f t="shared" ref="M38:M40" si="7">H38/L38</f>
        <v>0.520473882</v>
      </c>
      <c r="N38" s="75"/>
    </row>
    <row r="39" spans="1:14" ht="9" x14ac:dyDescent="0.15">
      <c r="A39" s="62" t="s">
        <v>124</v>
      </c>
      <c r="B39" s="77">
        <v>1263880.8600000001</v>
      </c>
      <c r="C39" s="77">
        <v>6722.16</v>
      </c>
      <c r="D39" s="77">
        <v>2596.19</v>
      </c>
      <c r="E39" s="78">
        <v>1259754.8899999999</v>
      </c>
      <c r="G39" s="62" t="s">
        <v>124</v>
      </c>
      <c r="H39" s="77">
        <v>7875581.7000000002</v>
      </c>
      <c r="I39" s="77">
        <v>8239222.2000000002</v>
      </c>
      <c r="J39" s="77">
        <v>-363640.5</v>
      </c>
      <c r="K39" s="64">
        <f t="shared" si="6"/>
        <v>-4.4135294712648966E-2</v>
      </c>
      <c r="L39" s="77">
        <v>17000000</v>
      </c>
      <c r="M39" s="79">
        <f t="shared" si="7"/>
        <v>0.46326951176470588</v>
      </c>
      <c r="N39" s="75"/>
    </row>
    <row r="40" spans="1:14" ht="9" x14ac:dyDescent="0.15">
      <c r="A40" s="62" t="s">
        <v>90</v>
      </c>
      <c r="B40" s="77">
        <v>2702634.22</v>
      </c>
      <c r="C40" s="77" t="s">
        <v>100</v>
      </c>
      <c r="D40" s="77" t="s">
        <v>100</v>
      </c>
      <c r="E40" s="78">
        <v>2702634.22</v>
      </c>
      <c r="G40" s="62" t="s">
        <v>90</v>
      </c>
      <c r="H40" s="77">
        <v>3526182.57</v>
      </c>
      <c r="I40" s="77">
        <v>747277.63</v>
      </c>
      <c r="J40" s="77">
        <v>2778904.94</v>
      </c>
      <c r="K40" s="64">
        <f t="shared" si="6"/>
        <v>3.7187048406627667</v>
      </c>
      <c r="L40" s="77">
        <v>21600000</v>
      </c>
      <c r="M40" s="79">
        <f t="shared" si="7"/>
        <v>0.16324919305555555</v>
      </c>
      <c r="N40" s="75"/>
    </row>
    <row r="41" spans="1:14" ht="9" x14ac:dyDescent="0.15">
      <c r="A41" s="62" t="s">
        <v>49</v>
      </c>
      <c r="B41" s="77" t="s">
        <v>100</v>
      </c>
      <c r="C41" s="77" t="s">
        <v>100</v>
      </c>
      <c r="D41" s="77" t="s">
        <v>100</v>
      </c>
      <c r="E41" s="78" t="s">
        <v>100</v>
      </c>
      <c r="G41" s="62" t="s">
        <v>49</v>
      </c>
      <c r="H41" s="77" t="s">
        <v>100</v>
      </c>
      <c r="I41" s="77" t="s">
        <v>100</v>
      </c>
      <c r="J41" s="77" t="s">
        <v>100</v>
      </c>
      <c r="K41" s="64" t="str">
        <f t="shared" si="6"/>
        <v/>
      </c>
      <c r="L41" s="77">
        <v>4300000</v>
      </c>
      <c r="M41" s="79"/>
      <c r="N41" s="75"/>
    </row>
    <row r="42" spans="1:14" ht="9" x14ac:dyDescent="0.15">
      <c r="A42" s="62" t="s">
        <v>68</v>
      </c>
      <c r="B42" s="77">
        <v>18428.09</v>
      </c>
      <c r="C42" s="77" t="s">
        <v>100</v>
      </c>
      <c r="D42" s="77" t="s">
        <v>100</v>
      </c>
      <c r="E42" s="78">
        <v>18428.09</v>
      </c>
      <c r="G42" s="62" t="s">
        <v>68</v>
      </c>
      <c r="H42" s="77">
        <v>275125.14</v>
      </c>
      <c r="I42" s="77">
        <v>2010011.21</v>
      </c>
      <c r="J42" s="77">
        <v>-1734886.07</v>
      </c>
      <c r="K42" s="64">
        <f t="shared" si="6"/>
        <v>-0.86312258427653243</v>
      </c>
      <c r="L42" s="77">
        <v>3000000</v>
      </c>
      <c r="M42" s="79">
        <f t="shared" ref="M42" si="8">H42/L42</f>
        <v>9.1708380000000006E-2</v>
      </c>
      <c r="N42" s="75"/>
    </row>
    <row r="43" spans="1:14" ht="9" hidden="1" x14ac:dyDescent="0.15">
      <c r="A43" s="62" t="s">
        <v>54</v>
      </c>
      <c r="B43" s="77"/>
      <c r="C43" s="77"/>
      <c r="D43" s="77"/>
      <c r="E43" s="78"/>
      <c r="G43" s="62" t="s">
        <v>54</v>
      </c>
      <c r="H43" s="77"/>
      <c r="I43" s="77"/>
      <c r="J43" s="77"/>
      <c r="K43" s="64" t="str">
        <f t="shared" si="6"/>
        <v/>
      </c>
      <c r="L43" s="77"/>
      <c r="M43" s="79"/>
      <c r="N43" s="75"/>
    </row>
    <row r="44" spans="1:14" ht="5.0999999999999996" customHeight="1" x14ac:dyDescent="0.15">
      <c r="A44" s="76"/>
      <c r="B44" s="81"/>
      <c r="C44" s="81"/>
      <c r="D44" s="81"/>
      <c r="E44" s="80"/>
      <c r="G44" s="76"/>
      <c r="H44" s="81"/>
      <c r="I44" s="81"/>
      <c r="J44" s="81"/>
      <c r="K44" s="65"/>
      <c r="L44" s="81"/>
      <c r="M44" s="82"/>
      <c r="N44" s="75"/>
    </row>
    <row r="45" spans="1:14" ht="3" customHeight="1" x14ac:dyDescent="0.15">
      <c r="A45" s="62"/>
      <c r="B45" s="77"/>
      <c r="C45" s="77"/>
      <c r="D45" s="77"/>
      <c r="E45" s="78"/>
      <c r="G45" s="62"/>
      <c r="H45" s="77"/>
      <c r="I45" s="77"/>
      <c r="J45" s="77"/>
      <c r="K45" s="64"/>
      <c r="L45" s="77"/>
      <c r="M45" s="79"/>
      <c r="N45" s="75"/>
    </row>
    <row r="46" spans="1:14" s="11" customFormat="1" ht="9" x14ac:dyDescent="0.15">
      <c r="A46" s="69" t="s">
        <v>37</v>
      </c>
      <c r="B46" s="61">
        <v>80338146.599999994</v>
      </c>
      <c r="C46" s="61">
        <v>30561205.640000001</v>
      </c>
      <c r="D46" s="61">
        <v>1130077.45</v>
      </c>
      <c r="E46" s="84">
        <v>50907018.409999996</v>
      </c>
      <c r="G46" s="69" t="s">
        <v>37</v>
      </c>
      <c r="H46" s="61">
        <v>401040576.60000002</v>
      </c>
      <c r="I46" s="61">
        <v>350196612.19</v>
      </c>
      <c r="J46" s="61">
        <v>50843964.409999996</v>
      </c>
      <c r="K46" s="66">
        <f>IF(ISERROR((H46-I46)/ABS(I46)),"",(H46-I46)/ABS(I46))</f>
        <v>0.14518691112412735</v>
      </c>
      <c r="L46" s="61">
        <v>1198300000</v>
      </c>
      <c r="M46" s="85">
        <f t="shared" ref="M46" si="9">H46/L46</f>
        <v>0.33467460285404327</v>
      </c>
      <c r="N46" s="71"/>
    </row>
    <row r="47" spans="1:14" ht="3" customHeight="1" x14ac:dyDescent="0.15">
      <c r="A47" s="76"/>
      <c r="B47" s="81"/>
      <c r="C47" s="81"/>
      <c r="D47" s="81"/>
      <c r="E47" s="80"/>
      <c r="G47" s="76"/>
      <c r="H47" s="81"/>
      <c r="I47" s="81"/>
      <c r="J47" s="81"/>
      <c r="K47" s="65"/>
      <c r="L47" s="81"/>
      <c r="M47" s="82"/>
      <c r="N47" s="75"/>
    </row>
    <row r="48" spans="1:14" ht="5.0999999999999996" customHeight="1" x14ac:dyDescent="0.15">
      <c r="A48" s="62"/>
      <c r="B48" s="77"/>
      <c r="C48" s="77"/>
      <c r="D48" s="77"/>
      <c r="E48" s="78"/>
      <c r="G48" s="62"/>
      <c r="H48" s="77"/>
      <c r="I48" s="77"/>
      <c r="J48" s="77"/>
      <c r="K48" s="64"/>
      <c r="L48" s="77"/>
      <c r="M48" s="79"/>
      <c r="N48" s="75"/>
    </row>
    <row r="49" spans="1:14" ht="9" x14ac:dyDescent="0.15">
      <c r="A49" s="62" t="s">
        <v>84</v>
      </c>
      <c r="B49" s="77">
        <v>54491065.299999997</v>
      </c>
      <c r="C49" s="77">
        <v>79192146.469999999</v>
      </c>
      <c r="D49" s="77">
        <v>949632.17</v>
      </c>
      <c r="E49" s="78">
        <v>-23751449</v>
      </c>
      <c r="G49" s="62" t="s">
        <v>84</v>
      </c>
      <c r="H49" s="77">
        <v>212161444.28</v>
      </c>
      <c r="I49" s="77">
        <v>228103746.03</v>
      </c>
      <c r="J49" s="77">
        <v>-15942301.75</v>
      </c>
      <c r="K49" s="64">
        <f t="shared" ref="K49:K68" si="10">IF(ISERROR((H49-I49)/ABS(I49)),"",(H49-I49)/ABS(I49))</f>
        <v>-6.9890574036882688E-2</v>
      </c>
      <c r="L49" s="77">
        <v>663529600</v>
      </c>
      <c r="M49" s="79">
        <f t="shared" ref="M49:M61" si="11">H49/L49</f>
        <v>0.31974676680588177</v>
      </c>
      <c r="N49" s="75"/>
    </row>
    <row r="50" spans="1:14" ht="9" x14ac:dyDescent="0.15">
      <c r="A50" s="62" t="s">
        <v>69</v>
      </c>
      <c r="B50" s="77">
        <v>2984613.39</v>
      </c>
      <c r="C50" s="77">
        <v>352275.37</v>
      </c>
      <c r="D50" s="77">
        <v>1176.9100000000001</v>
      </c>
      <c r="E50" s="78">
        <v>2633514.9300000002</v>
      </c>
      <c r="G50" s="62" t="s">
        <v>69</v>
      </c>
      <c r="H50" s="77">
        <v>12794677.029999999</v>
      </c>
      <c r="I50" s="77">
        <v>12508405.310000001</v>
      </c>
      <c r="J50" s="77">
        <v>286271.71999999997</v>
      </c>
      <c r="K50" s="64">
        <f t="shared" si="10"/>
        <v>2.288634825185392E-2</v>
      </c>
      <c r="L50" s="77">
        <v>26700000</v>
      </c>
      <c r="M50" s="79">
        <f t="shared" si="11"/>
        <v>0.47920138689138575</v>
      </c>
      <c r="N50" s="75"/>
    </row>
    <row r="51" spans="1:14" ht="9" x14ac:dyDescent="0.15">
      <c r="A51" s="62" t="s">
        <v>50</v>
      </c>
      <c r="B51" s="77">
        <v>723920.12</v>
      </c>
      <c r="C51" s="77">
        <v>1620.25</v>
      </c>
      <c r="D51" s="77">
        <v>35.17</v>
      </c>
      <c r="E51" s="78">
        <v>722335.04</v>
      </c>
      <c r="G51" s="62" t="s">
        <v>50</v>
      </c>
      <c r="H51" s="77">
        <v>4484623.2</v>
      </c>
      <c r="I51" s="77">
        <v>3274529.11</v>
      </c>
      <c r="J51" s="77">
        <v>1210094.0900000001</v>
      </c>
      <c r="K51" s="64">
        <f t="shared" si="10"/>
        <v>0.3695475133522329</v>
      </c>
      <c r="L51" s="77">
        <v>6500000</v>
      </c>
      <c r="M51" s="79">
        <f t="shared" si="11"/>
        <v>0.68994203076923077</v>
      </c>
      <c r="N51" s="75"/>
    </row>
    <row r="52" spans="1:14" ht="9" x14ac:dyDescent="0.15">
      <c r="A52" s="62" t="s">
        <v>70</v>
      </c>
      <c r="B52" s="77">
        <v>444967.9</v>
      </c>
      <c r="C52" s="77">
        <v>112625.04</v>
      </c>
      <c r="D52" s="77" t="s">
        <v>100</v>
      </c>
      <c r="E52" s="78">
        <v>332342.86</v>
      </c>
      <c r="G52" s="62" t="s">
        <v>70</v>
      </c>
      <c r="H52" s="77">
        <v>1818500.77</v>
      </c>
      <c r="I52" s="77">
        <v>2499812.77</v>
      </c>
      <c r="J52" s="77">
        <v>-681312</v>
      </c>
      <c r="K52" s="64">
        <f t="shared" si="10"/>
        <v>-0.27254521145597638</v>
      </c>
      <c r="L52" s="77">
        <v>4300000</v>
      </c>
      <c r="M52" s="79">
        <f t="shared" si="11"/>
        <v>0.42290715581395349</v>
      </c>
      <c r="N52" s="75"/>
    </row>
    <row r="53" spans="1:14" ht="9" x14ac:dyDescent="0.15">
      <c r="A53" s="62" t="s">
        <v>71</v>
      </c>
      <c r="B53" s="77"/>
      <c r="C53" s="77"/>
      <c r="D53" s="77"/>
      <c r="E53" s="78"/>
      <c r="G53" s="62" t="s">
        <v>71</v>
      </c>
      <c r="H53" s="77"/>
      <c r="I53" s="77"/>
      <c r="J53" s="77"/>
      <c r="K53" s="64" t="str">
        <f t="shared" si="10"/>
        <v/>
      </c>
      <c r="L53" s="77"/>
      <c r="M53" s="79"/>
      <c r="N53" s="75"/>
    </row>
    <row r="54" spans="1:14" ht="9" x14ac:dyDescent="0.15">
      <c r="A54" s="62" t="s">
        <v>51</v>
      </c>
      <c r="B54" s="77">
        <v>119112.61</v>
      </c>
      <c r="C54" s="77" t="s">
        <v>100</v>
      </c>
      <c r="D54" s="77" t="s">
        <v>100</v>
      </c>
      <c r="E54" s="78">
        <v>119112.61</v>
      </c>
      <c r="G54" s="62" t="s">
        <v>51</v>
      </c>
      <c r="H54" s="77">
        <v>246963.27</v>
      </c>
      <c r="I54" s="77">
        <v>258313.63</v>
      </c>
      <c r="J54" s="77">
        <v>-11350.36</v>
      </c>
      <c r="K54" s="64">
        <f t="shared" si="10"/>
        <v>-4.3940228783126985E-2</v>
      </c>
      <c r="L54" s="77">
        <v>636898</v>
      </c>
      <c r="M54" s="79">
        <f t="shared" si="11"/>
        <v>0.38775953135352914</v>
      </c>
      <c r="N54" s="75"/>
    </row>
    <row r="55" spans="1:14" ht="9" x14ac:dyDescent="0.15">
      <c r="A55" s="62" t="s">
        <v>52</v>
      </c>
      <c r="B55" s="77">
        <v>8438.25</v>
      </c>
      <c r="C55" s="77" t="s">
        <v>100</v>
      </c>
      <c r="D55" s="77" t="s">
        <v>100</v>
      </c>
      <c r="E55" s="78">
        <v>8438.25</v>
      </c>
      <c r="G55" s="62" t="s">
        <v>52</v>
      </c>
      <c r="H55" s="77">
        <v>16063.2</v>
      </c>
      <c r="I55" s="77">
        <v>14911</v>
      </c>
      <c r="J55" s="77">
        <v>1152.2</v>
      </c>
      <c r="K55" s="64">
        <f t="shared" si="10"/>
        <v>7.7271812755683775E-2</v>
      </c>
      <c r="L55" s="77">
        <v>9502</v>
      </c>
      <c r="M55" s="79">
        <f t="shared" si="11"/>
        <v>1.6905072616291308</v>
      </c>
      <c r="N55" s="75"/>
    </row>
    <row r="56" spans="1:14" ht="9" x14ac:dyDescent="0.15">
      <c r="A56" s="62" t="s">
        <v>4</v>
      </c>
      <c r="B56" s="77"/>
      <c r="C56" s="77"/>
      <c r="D56" s="77"/>
      <c r="E56" s="78"/>
      <c r="G56" s="62" t="s">
        <v>4</v>
      </c>
      <c r="H56" s="77"/>
      <c r="I56" s="77"/>
      <c r="J56" s="77"/>
      <c r="K56" s="64" t="str">
        <f t="shared" si="10"/>
        <v/>
      </c>
      <c r="L56" s="77"/>
      <c r="M56" s="79"/>
      <c r="N56" s="75"/>
    </row>
    <row r="57" spans="1:14" ht="9" x14ac:dyDescent="0.15">
      <c r="A57" s="62" t="s">
        <v>61</v>
      </c>
      <c r="B57" s="77">
        <v>15005525.67</v>
      </c>
      <c r="C57" s="77">
        <v>1627432.27</v>
      </c>
      <c r="D57" s="77" t="s">
        <v>100</v>
      </c>
      <c r="E57" s="78">
        <v>13378093.4</v>
      </c>
      <c r="G57" s="62" t="s">
        <v>61</v>
      </c>
      <c r="H57" s="77">
        <v>91537647.239999995</v>
      </c>
      <c r="I57" s="77">
        <v>79082501.439999998</v>
      </c>
      <c r="J57" s="77">
        <v>12455145.800000001</v>
      </c>
      <c r="K57" s="64">
        <f t="shared" si="10"/>
        <v>0.15749559729657431</v>
      </c>
      <c r="L57" s="77">
        <v>254520000</v>
      </c>
      <c r="M57" s="79">
        <f t="shared" si="11"/>
        <v>0.35964815040075432</v>
      </c>
      <c r="N57" s="75"/>
    </row>
    <row r="58" spans="1:14" ht="9" x14ac:dyDescent="0.15">
      <c r="A58" s="62" t="s">
        <v>45</v>
      </c>
      <c r="B58" s="77" t="s">
        <v>100</v>
      </c>
      <c r="C58" s="77" t="s">
        <v>100</v>
      </c>
      <c r="D58" s="77" t="s">
        <v>100</v>
      </c>
      <c r="E58" s="78" t="s">
        <v>100</v>
      </c>
      <c r="G58" s="62" t="s">
        <v>45</v>
      </c>
      <c r="H58" s="77" t="s">
        <v>100</v>
      </c>
      <c r="I58" s="77">
        <v>-1323.65</v>
      </c>
      <c r="J58" s="77">
        <v>1323.65</v>
      </c>
      <c r="K58" s="64" t="str">
        <f t="shared" si="10"/>
        <v/>
      </c>
      <c r="L58" s="77" t="s">
        <v>100</v>
      </c>
      <c r="M58" s="79"/>
      <c r="N58" s="75"/>
    </row>
    <row r="59" spans="1:14" ht="9" x14ac:dyDescent="0.15">
      <c r="A59" s="62" t="s">
        <v>53</v>
      </c>
      <c r="B59" s="77">
        <v>3249746.29</v>
      </c>
      <c r="C59" s="77" t="s">
        <v>100</v>
      </c>
      <c r="D59" s="77" t="s">
        <v>100</v>
      </c>
      <c r="E59" s="78">
        <v>3249746.29</v>
      </c>
      <c r="G59" s="62" t="s">
        <v>53</v>
      </c>
      <c r="H59" s="77">
        <v>20787552.93</v>
      </c>
      <c r="I59" s="77">
        <v>18719983.550000001</v>
      </c>
      <c r="J59" s="77">
        <v>2067569.38</v>
      </c>
      <c r="K59" s="64">
        <f t="shared" si="10"/>
        <v>0.11044717931923605</v>
      </c>
      <c r="L59" s="77">
        <v>54944000</v>
      </c>
      <c r="M59" s="79">
        <f t="shared" si="11"/>
        <v>0.37834072746796737</v>
      </c>
      <c r="N59" s="75"/>
    </row>
    <row r="60" spans="1:14" ht="9" x14ac:dyDescent="0.15">
      <c r="A60" s="62" t="s">
        <v>5</v>
      </c>
      <c r="B60" s="77">
        <v>63137.65</v>
      </c>
      <c r="C60" s="77" t="s">
        <v>100</v>
      </c>
      <c r="D60" s="77" t="s">
        <v>100</v>
      </c>
      <c r="E60" s="78">
        <v>63137.65</v>
      </c>
      <c r="G60" s="62" t="s">
        <v>5</v>
      </c>
      <c r="H60" s="77">
        <v>294076.25</v>
      </c>
      <c r="I60" s="77">
        <v>207119.92</v>
      </c>
      <c r="J60" s="77">
        <v>86956.33</v>
      </c>
      <c r="K60" s="64">
        <f t="shared" si="10"/>
        <v>0.41983566814819157</v>
      </c>
      <c r="L60" s="77">
        <v>323200</v>
      </c>
      <c r="M60" s="79">
        <f t="shared" si="11"/>
        <v>0.90988938737623759</v>
      </c>
      <c r="N60" s="75"/>
    </row>
    <row r="61" spans="1:14" ht="9" x14ac:dyDescent="0.15">
      <c r="A61" s="62" t="s">
        <v>42</v>
      </c>
      <c r="B61" s="77">
        <v>166856.95999999999</v>
      </c>
      <c r="C61" s="77" t="s">
        <v>100</v>
      </c>
      <c r="D61" s="77">
        <v>929.01</v>
      </c>
      <c r="E61" s="78">
        <v>167785.97</v>
      </c>
      <c r="G61" s="62" t="s">
        <v>42</v>
      </c>
      <c r="H61" s="77">
        <v>957693.3</v>
      </c>
      <c r="I61" s="77">
        <v>4798678.4800000004</v>
      </c>
      <c r="J61" s="77">
        <v>-3840985.18</v>
      </c>
      <c r="K61" s="64">
        <f t="shared" si="10"/>
        <v>-0.80042561634594034</v>
      </c>
      <c r="L61" s="77">
        <v>7918400</v>
      </c>
      <c r="M61" s="79">
        <f t="shared" si="11"/>
        <v>0.12094530460699132</v>
      </c>
      <c r="N61" s="75"/>
    </row>
    <row r="62" spans="1:14" ht="9" x14ac:dyDescent="0.15">
      <c r="A62" s="62" t="s">
        <v>72</v>
      </c>
      <c r="B62" s="77"/>
      <c r="C62" s="77"/>
      <c r="D62" s="77"/>
      <c r="E62" s="78"/>
      <c r="G62" s="62" t="s">
        <v>72</v>
      </c>
      <c r="H62" s="77"/>
      <c r="I62" s="77"/>
      <c r="J62" s="77"/>
      <c r="K62" s="64" t="str">
        <f>IF(ISERROR((H62-I62)/ABS(I62)),"",(H62-I62)/ABS(I62))</f>
        <v/>
      </c>
      <c r="L62" s="77"/>
      <c r="M62" s="79"/>
      <c r="N62" s="75"/>
    </row>
    <row r="63" spans="1:14" ht="9" x14ac:dyDescent="0.15">
      <c r="A63" s="62" t="s">
        <v>73</v>
      </c>
      <c r="B63" s="77">
        <v>1217904.76</v>
      </c>
      <c r="C63" s="77" t="s">
        <v>100</v>
      </c>
      <c r="D63" s="77" t="s">
        <v>100</v>
      </c>
      <c r="E63" s="78">
        <v>1217904.76</v>
      </c>
      <c r="G63" s="62" t="s">
        <v>73</v>
      </c>
      <c r="H63" s="77">
        <v>7500022.0800000001</v>
      </c>
      <c r="I63" s="77">
        <v>6064551.0800000001</v>
      </c>
      <c r="J63" s="77">
        <v>1435471</v>
      </c>
      <c r="K63" s="64">
        <f>IF(ISERROR((H63-I63)/ABS(I63)),"",(H63-I63)/ABS(I63))</f>
        <v>0.23669864117955455</v>
      </c>
      <c r="L63" s="77">
        <v>15300000</v>
      </c>
      <c r="M63" s="79">
        <f>H63/L63</f>
        <v>0.49019752156862745</v>
      </c>
      <c r="N63" s="75"/>
    </row>
    <row r="64" spans="1:14" ht="9" x14ac:dyDescent="0.15">
      <c r="A64" s="62" t="s">
        <v>74</v>
      </c>
      <c r="B64" s="77" t="s">
        <v>100</v>
      </c>
      <c r="C64" s="77" t="s">
        <v>100</v>
      </c>
      <c r="D64" s="77" t="s">
        <v>100</v>
      </c>
      <c r="E64" s="78" t="s">
        <v>100</v>
      </c>
      <c r="G64" s="62" t="s">
        <v>74</v>
      </c>
      <c r="H64" s="77">
        <v>672603.44</v>
      </c>
      <c r="I64" s="77">
        <v>678463.72</v>
      </c>
      <c r="J64" s="77">
        <v>-5860.28</v>
      </c>
      <c r="K64" s="64">
        <f>IF(ISERROR((H64-I64)/ABS(I64)),"",(H64-I64)/ABS(I64))</f>
        <v>-8.6375731336084238E-3</v>
      </c>
      <c r="L64" s="77">
        <v>1400000</v>
      </c>
      <c r="M64" s="79">
        <f>H64/L64</f>
        <v>0.48043102857142855</v>
      </c>
      <c r="N64" s="75"/>
    </row>
    <row r="65" spans="1:14" ht="9" x14ac:dyDescent="0.15">
      <c r="A65" s="62" t="s">
        <v>75</v>
      </c>
      <c r="B65" s="77">
        <v>53548.5</v>
      </c>
      <c r="C65" s="77" t="s">
        <v>100</v>
      </c>
      <c r="D65" s="77" t="s">
        <v>100</v>
      </c>
      <c r="E65" s="78">
        <v>53548.5</v>
      </c>
      <c r="G65" s="62" t="s">
        <v>75</v>
      </c>
      <c r="H65" s="77">
        <v>170482.37</v>
      </c>
      <c r="I65" s="77">
        <v>98514.83</v>
      </c>
      <c r="J65" s="77">
        <v>71967.539999999994</v>
      </c>
      <c r="K65" s="64">
        <f>IF(ISERROR((H65-I65)/ABS(I65)),"",(H65-I65)/ABS(I65))</f>
        <v>0.73052493720996114</v>
      </c>
      <c r="L65" s="77">
        <v>170000</v>
      </c>
      <c r="M65" s="79">
        <f>H65/L65</f>
        <v>1.0028374705882352</v>
      </c>
      <c r="N65" s="75"/>
    </row>
    <row r="66" spans="1:14" ht="9" x14ac:dyDescent="0.15">
      <c r="A66" s="62" t="s">
        <v>93</v>
      </c>
      <c r="B66" s="77" t="s">
        <v>100</v>
      </c>
      <c r="C66" s="77" t="s">
        <v>100</v>
      </c>
      <c r="D66" s="77" t="s">
        <v>100</v>
      </c>
      <c r="E66" s="78" t="s">
        <v>100</v>
      </c>
      <c r="G66" s="62" t="s">
        <v>93</v>
      </c>
      <c r="H66" s="77" t="s">
        <v>100</v>
      </c>
      <c r="I66" s="77" t="s">
        <v>100</v>
      </c>
      <c r="J66" s="77" t="s">
        <v>100</v>
      </c>
      <c r="K66" s="64" t="str">
        <f t="shared" ref="K66:K67" si="12">IF(ISERROR((H66-I66)/ABS(I66)),"",(H66-I66)/ABS(I66))</f>
        <v/>
      </c>
      <c r="L66" s="77">
        <v>25856000</v>
      </c>
      <c r="M66" s="79"/>
      <c r="N66" s="75"/>
    </row>
    <row r="67" spans="1:14" ht="9" x14ac:dyDescent="0.15">
      <c r="A67" s="62" t="s">
        <v>125</v>
      </c>
      <c r="B67" s="77" t="s">
        <v>100</v>
      </c>
      <c r="C67" s="77" t="s">
        <v>100</v>
      </c>
      <c r="D67" s="77" t="s">
        <v>100</v>
      </c>
      <c r="E67" s="78" t="s">
        <v>100</v>
      </c>
      <c r="G67" s="62" t="s">
        <v>125</v>
      </c>
      <c r="H67" s="77" t="s">
        <v>100</v>
      </c>
      <c r="I67" s="77" t="s">
        <v>100</v>
      </c>
      <c r="J67" s="77" t="s">
        <v>100</v>
      </c>
      <c r="K67" s="64" t="str">
        <f t="shared" si="12"/>
        <v/>
      </c>
      <c r="L67" s="77">
        <v>2300000</v>
      </c>
      <c r="M67" s="79"/>
      <c r="N67" s="75"/>
    </row>
    <row r="68" spans="1:14" ht="9" x14ac:dyDescent="0.15">
      <c r="A68" s="62" t="s">
        <v>54</v>
      </c>
      <c r="B68" s="77" t="s">
        <v>100</v>
      </c>
      <c r="C68" s="77" t="s">
        <v>100</v>
      </c>
      <c r="D68" s="77" t="s">
        <v>100</v>
      </c>
      <c r="E68" s="78" t="s">
        <v>100</v>
      </c>
      <c r="G68" s="62" t="s">
        <v>54</v>
      </c>
      <c r="H68" s="77">
        <v>-426.3</v>
      </c>
      <c r="I68" s="77">
        <v>-67095.600000000006</v>
      </c>
      <c r="J68" s="77">
        <v>66669.3</v>
      </c>
      <c r="K68" s="64">
        <f t="shared" si="10"/>
        <v>0.99364637919625132</v>
      </c>
      <c r="L68" s="77" t="s">
        <v>100</v>
      </c>
      <c r="M68" s="79"/>
      <c r="N68" s="75"/>
    </row>
    <row r="69" spans="1:14" ht="5.0999999999999996" customHeight="1" x14ac:dyDescent="0.15">
      <c r="A69" s="76"/>
      <c r="B69" s="81"/>
      <c r="C69" s="81"/>
      <c r="D69" s="81"/>
      <c r="E69" s="80"/>
      <c r="G69" s="76"/>
      <c r="H69" s="81"/>
      <c r="I69" s="81"/>
      <c r="J69" s="81"/>
      <c r="K69" s="65"/>
      <c r="L69" s="81"/>
      <c r="M69" s="82"/>
      <c r="N69" s="75"/>
    </row>
    <row r="70" spans="1:14" ht="3" customHeight="1" x14ac:dyDescent="0.15">
      <c r="A70" s="62"/>
      <c r="B70" s="77"/>
      <c r="C70" s="77"/>
      <c r="D70" s="77"/>
      <c r="E70" s="78"/>
      <c r="G70" s="62"/>
      <c r="H70" s="77"/>
      <c r="I70" s="77"/>
      <c r="J70" s="77"/>
      <c r="K70" s="64"/>
      <c r="L70" s="77"/>
      <c r="M70" s="79"/>
      <c r="N70" s="75"/>
    </row>
    <row r="71" spans="1:14" s="11" customFormat="1" ht="9" x14ac:dyDescent="0.15">
      <c r="A71" s="69" t="s">
        <v>10</v>
      </c>
      <c r="B71" s="61">
        <v>78528837.400000006</v>
      </c>
      <c r="C71" s="61">
        <v>81286099.400000006</v>
      </c>
      <c r="D71" s="61">
        <v>951773.26</v>
      </c>
      <c r="E71" s="84">
        <v>-1805488.74</v>
      </c>
      <c r="G71" s="69" t="s">
        <v>10</v>
      </c>
      <c r="H71" s="61">
        <v>353441923.06</v>
      </c>
      <c r="I71" s="61">
        <v>356241111.62</v>
      </c>
      <c r="J71" s="61">
        <v>-2799188.56</v>
      </c>
      <c r="K71" s="66">
        <f>IF(ISERROR((H71-I71)/ABS(I71)),"",(H71-I71)/ABS(I71))</f>
        <v>-7.8575674415306621E-3</v>
      </c>
      <c r="L71" s="61">
        <v>1064407600</v>
      </c>
      <c r="M71" s="85">
        <f t="shared" ref="M71" si="13">H71/L71</f>
        <v>0.33205505396616858</v>
      </c>
      <c r="N71" s="71"/>
    </row>
    <row r="72" spans="1:14" ht="3" customHeight="1" x14ac:dyDescent="0.15">
      <c r="A72" s="76"/>
      <c r="B72" s="81"/>
      <c r="C72" s="81"/>
      <c r="D72" s="81"/>
      <c r="E72" s="80"/>
      <c r="G72" s="76"/>
      <c r="H72" s="81"/>
      <c r="I72" s="81"/>
      <c r="J72" s="81"/>
      <c r="K72" s="65"/>
      <c r="L72" s="81"/>
      <c r="M72" s="82"/>
      <c r="N72" s="75"/>
    </row>
    <row r="73" spans="1:14" ht="5.0999999999999996" customHeight="1" x14ac:dyDescent="0.15">
      <c r="A73" s="62"/>
      <c r="B73" s="77"/>
      <c r="C73" s="77"/>
      <c r="D73" s="77"/>
      <c r="E73" s="78"/>
      <c r="G73" s="62"/>
      <c r="H73" s="77"/>
      <c r="I73" s="77"/>
      <c r="J73" s="77"/>
      <c r="K73" s="64"/>
      <c r="L73" s="77"/>
      <c r="M73" s="79"/>
      <c r="N73" s="75"/>
    </row>
    <row r="74" spans="1:14" ht="9" x14ac:dyDescent="0.15">
      <c r="A74" s="62" t="s">
        <v>6</v>
      </c>
      <c r="B74" s="77" t="s">
        <v>100</v>
      </c>
      <c r="C74" s="77" t="s">
        <v>100</v>
      </c>
      <c r="D74" s="77" t="s">
        <v>100</v>
      </c>
      <c r="E74" s="78" t="s">
        <v>100</v>
      </c>
      <c r="G74" s="62" t="s">
        <v>6</v>
      </c>
      <c r="H74" s="77">
        <v>281356.08</v>
      </c>
      <c r="I74" s="77">
        <v>19966.61</v>
      </c>
      <c r="J74" s="77">
        <v>261389.47</v>
      </c>
      <c r="K74" s="64">
        <f t="shared" ref="K74:K76" si="14">IF(ISERROR((H74-I74)/ABS(I74)),"",(H74-I74)/ABS(I74))</f>
        <v>13.091329474557776</v>
      </c>
      <c r="L74" s="77">
        <v>360000</v>
      </c>
      <c r="M74" s="79">
        <f t="shared" ref="M74:M76" si="15">H74/L74</f>
        <v>0.78154466666666667</v>
      </c>
      <c r="N74" s="75"/>
    </row>
    <row r="75" spans="1:14" ht="9" x14ac:dyDescent="0.15">
      <c r="A75" s="62" t="s">
        <v>76</v>
      </c>
      <c r="B75" s="77">
        <v>108138.64</v>
      </c>
      <c r="C75" s="77" t="s">
        <v>100</v>
      </c>
      <c r="D75" s="77" t="s">
        <v>100</v>
      </c>
      <c r="E75" s="78">
        <v>108138.64</v>
      </c>
      <c r="G75" s="62" t="s">
        <v>76</v>
      </c>
      <c r="H75" s="77">
        <v>2287146.27</v>
      </c>
      <c r="I75" s="77">
        <v>1056260.6100000001</v>
      </c>
      <c r="J75" s="77">
        <v>1230885.6599999999</v>
      </c>
      <c r="K75" s="64">
        <f t="shared" si="14"/>
        <v>1.1653238304512745</v>
      </c>
      <c r="L75" s="77">
        <v>4320000</v>
      </c>
      <c r="M75" s="79">
        <f t="shared" si="15"/>
        <v>0.52943200694444448</v>
      </c>
      <c r="N75" s="75"/>
    </row>
    <row r="76" spans="1:14" ht="9" x14ac:dyDescent="0.15">
      <c r="A76" s="62" t="s">
        <v>55</v>
      </c>
      <c r="B76" s="77">
        <v>300</v>
      </c>
      <c r="C76" s="77" t="s">
        <v>100</v>
      </c>
      <c r="D76" s="77" t="s">
        <v>100</v>
      </c>
      <c r="E76" s="78">
        <v>300</v>
      </c>
      <c r="G76" s="62" t="s">
        <v>55</v>
      </c>
      <c r="H76" s="77">
        <v>316119.69</v>
      </c>
      <c r="I76" s="77">
        <v>58039.43</v>
      </c>
      <c r="J76" s="77">
        <v>258080.26</v>
      </c>
      <c r="K76" s="64">
        <f t="shared" si="14"/>
        <v>4.4466367088718828</v>
      </c>
      <c r="L76" s="77">
        <v>320000</v>
      </c>
      <c r="M76" s="79">
        <f t="shared" si="15"/>
        <v>0.98787403125000006</v>
      </c>
      <c r="N76" s="75"/>
    </row>
    <row r="77" spans="1:14" ht="5.0999999999999996" customHeight="1" x14ac:dyDescent="0.15">
      <c r="A77" s="76"/>
      <c r="B77" s="81"/>
      <c r="C77" s="81"/>
      <c r="D77" s="81"/>
      <c r="E77" s="80"/>
      <c r="G77" s="76"/>
      <c r="H77" s="81"/>
      <c r="I77" s="81"/>
      <c r="J77" s="81"/>
      <c r="K77" s="65"/>
      <c r="L77" s="81"/>
      <c r="M77" s="82"/>
      <c r="N77" s="75"/>
    </row>
    <row r="78" spans="1:14" ht="3" customHeight="1" x14ac:dyDescent="0.15">
      <c r="A78" s="62"/>
      <c r="B78" s="77"/>
      <c r="C78" s="77"/>
      <c r="D78" s="77"/>
      <c r="E78" s="78"/>
      <c r="G78" s="62"/>
      <c r="H78" s="77"/>
      <c r="I78" s="77"/>
      <c r="J78" s="77"/>
      <c r="K78" s="64"/>
      <c r="L78" s="77"/>
      <c r="M78" s="79"/>
      <c r="N78" s="75"/>
    </row>
    <row r="79" spans="1:14" s="11" customFormat="1" ht="9" x14ac:dyDescent="0.15">
      <c r="A79" s="69" t="s">
        <v>77</v>
      </c>
      <c r="B79" s="61">
        <v>108438.64</v>
      </c>
      <c r="C79" s="61" t="s">
        <v>100</v>
      </c>
      <c r="D79" s="61" t="s">
        <v>100</v>
      </c>
      <c r="E79" s="84">
        <v>108438.64</v>
      </c>
      <c r="G79" s="69" t="s">
        <v>77</v>
      </c>
      <c r="H79" s="61">
        <v>2884622.04</v>
      </c>
      <c r="I79" s="61">
        <v>1134266.6499999999</v>
      </c>
      <c r="J79" s="61">
        <v>1750355.39</v>
      </c>
      <c r="K79" s="66">
        <f>IF(ISERROR((H79-I79)/ABS(I79)),"",(H79-I79)/ABS(I79))</f>
        <v>1.5431604111784476</v>
      </c>
      <c r="L79" s="61">
        <v>5000000</v>
      </c>
      <c r="M79" s="85">
        <f t="shared" ref="M79" si="16">H79/L79</f>
        <v>0.576924408</v>
      </c>
      <c r="N79" s="71"/>
    </row>
    <row r="80" spans="1:14" ht="3" customHeight="1" x14ac:dyDescent="0.15">
      <c r="A80" s="76"/>
      <c r="B80" s="81"/>
      <c r="C80" s="81"/>
      <c r="D80" s="81"/>
      <c r="E80" s="80"/>
      <c r="G80" s="76"/>
      <c r="H80" s="81"/>
      <c r="I80" s="81"/>
      <c r="J80" s="81"/>
      <c r="K80" s="65"/>
      <c r="L80" s="81"/>
      <c r="M80" s="82"/>
      <c r="N80" s="75"/>
    </row>
    <row r="81" spans="1:14" ht="5.0999999999999996" customHeight="1" x14ac:dyDescent="0.15">
      <c r="A81" s="62"/>
      <c r="B81" s="77"/>
      <c r="C81" s="77"/>
      <c r="D81" s="77"/>
      <c r="E81" s="78"/>
      <c r="G81" s="62"/>
      <c r="H81" s="77"/>
      <c r="I81" s="77"/>
      <c r="J81" s="77"/>
      <c r="K81" s="64"/>
      <c r="L81" s="77"/>
      <c r="M81" s="79"/>
      <c r="N81" s="75"/>
    </row>
    <row r="82" spans="1:14" ht="9" x14ac:dyDescent="0.15">
      <c r="A82" s="62" t="s">
        <v>7</v>
      </c>
      <c r="B82" s="77">
        <v>92914.57</v>
      </c>
      <c r="C82" s="77">
        <v>121.64</v>
      </c>
      <c r="D82" s="77" t="s">
        <v>100</v>
      </c>
      <c r="E82" s="78">
        <v>92792.93</v>
      </c>
      <c r="G82" s="62" t="s">
        <v>7</v>
      </c>
      <c r="H82" s="77">
        <v>807667.47</v>
      </c>
      <c r="I82" s="77">
        <v>496819.25</v>
      </c>
      <c r="J82" s="77">
        <v>310848.21999999997</v>
      </c>
      <c r="K82" s="64">
        <f t="shared" ref="K82:K84" si="17">IF(ISERROR((H82-I82)/ABS(I82)),"",(H82-I82)/ABS(I82))</f>
        <v>0.62567668221390371</v>
      </c>
      <c r="L82" s="77">
        <v>1600000</v>
      </c>
      <c r="M82" s="79">
        <f t="shared" ref="M82:M84" si="18">H82/L82</f>
        <v>0.50479216874999999</v>
      </c>
      <c r="N82" s="75"/>
    </row>
    <row r="83" spans="1:14" ht="9" x14ac:dyDescent="0.15">
      <c r="A83" s="62" t="s">
        <v>56</v>
      </c>
      <c r="B83" s="77">
        <v>93019.93</v>
      </c>
      <c r="C83" s="77">
        <v>6.81</v>
      </c>
      <c r="D83" s="77">
        <v>1812.83</v>
      </c>
      <c r="E83" s="78">
        <v>94825.95</v>
      </c>
      <c r="G83" s="62" t="s">
        <v>56</v>
      </c>
      <c r="H83" s="77">
        <v>1167890.3999999999</v>
      </c>
      <c r="I83" s="77">
        <v>708294.13</v>
      </c>
      <c r="J83" s="77">
        <v>459596.27</v>
      </c>
      <c r="K83" s="64">
        <f t="shared" si="17"/>
        <v>0.64887770565033465</v>
      </c>
      <c r="L83" s="77">
        <v>1700000</v>
      </c>
      <c r="M83" s="79">
        <f t="shared" si="18"/>
        <v>0.68699435294117639</v>
      </c>
      <c r="N83" s="75"/>
    </row>
    <row r="84" spans="1:14" ht="9" x14ac:dyDescent="0.15">
      <c r="A84" s="62" t="s">
        <v>57</v>
      </c>
      <c r="B84" s="77">
        <v>43994.01</v>
      </c>
      <c r="C84" s="77">
        <v>1078.31</v>
      </c>
      <c r="D84" s="77">
        <v>39201.99</v>
      </c>
      <c r="E84" s="78">
        <v>82117.69</v>
      </c>
      <c r="G84" s="62" t="s">
        <v>57</v>
      </c>
      <c r="H84" s="77">
        <v>996928.45</v>
      </c>
      <c r="I84" s="77">
        <v>286065.32</v>
      </c>
      <c r="J84" s="77">
        <v>710863.13</v>
      </c>
      <c r="K84" s="64">
        <f t="shared" si="17"/>
        <v>2.4849678737709273</v>
      </c>
      <c r="L84" s="77">
        <v>1000000</v>
      </c>
      <c r="M84" s="79">
        <f t="shared" si="18"/>
        <v>0.99692844999999997</v>
      </c>
      <c r="N84" s="75"/>
    </row>
    <row r="85" spans="1:14" ht="5.0999999999999996" customHeight="1" x14ac:dyDescent="0.15">
      <c r="A85" s="76"/>
      <c r="B85" s="81"/>
      <c r="C85" s="81"/>
      <c r="D85" s="81"/>
      <c r="E85" s="80"/>
      <c r="G85" s="76"/>
      <c r="H85" s="81"/>
      <c r="I85" s="81"/>
      <c r="J85" s="81"/>
      <c r="K85" s="65"/>
      <c r="L85" s="81"/>
      <c r="M85" s="82"/>
      <c r="N85" s="75"/>
    </row>
    <row r="86" spans="1:14" ht="3" customHeight="1" x14ac:dyDescent="0.15">
      <c r="A86" s="62"/>
      <c r="B86" s="77"/>
      <c r="C86" s="77"/>
      <c r="D86" s="77"/>
      <c r="E86" s="78"/>
      <c r="G86" s="62"/>
      <c r="H86" s="77"/>
      <c r="I86" s="77"/>
      <c r="J86" s="77"/>
      <c r="K86" s="64"/>
      <c r="L86" s="77"/>
      <c r="M86" s="79"/>
      <c r="N86" s="75"/>
    </row>
    <row r="87" spans="1:14" s="11" customFormat="1" ht="9" x14ac:dyDescent="0.15">
      <c r="A87" s="69" t="s">
        <v>78</v>
      </c>
      <c r="B87" s="61">
        <v>338367.15</v>
      </c>
      <c r="C87" s="61">
        <v>1206.76</v>
      </c>
      <c r="D87" s="61">
        <v>41014.82</v>
      </c>
      <c r="E87" s="84">
        <v>378175.21</v>
      </c>
      <c r="G87" s="69" t="s">
        <v>78</v>
      </c>
      <c r="H87" s="61">
        <v>5857108.3600000003</v>
      </c>
      <c r="I87" s="61">
        <v>2625445.35</v>
      </c>
      <c r="J87" s="61">
        <v>3231663.01</v>
      </c>
      <c r="K87" s="66">
        <f>IF(ISERROR((H87-I87)/ABS(I87)),"",(H87-I87)/ABS(I87))</f>
        <v>1.2309008869676148</v>
      </c>
      <c r="L87" s="61">
        <v>9300000</v>
      </c>
      <c r="M87" s="85">
        <f t="shared" ref="M87" si="19">H87/L87</f>
        <v>0.6297965978494624</v>
      </c>
      <c r="N87" s="71"/>
    </row>
    <row r="88" spans="1:14" ht="3" customHeight="1" x14ac:dyDescent="0.15">
      <c r="A88" s="76"/>
      <c r="B88" s="81"/>
      <c r="C88" s="81"/>
      <c r="D88" s="81"/>
      <c r="E88" s="80"/>
      <c r="G88" s="76"/>
      <c r="H88" s="81"/>
      <c r="I88" s="81"/>
      <c r="J88" s="81"/>
      <c r="K88" s="65"/>
      <c r="L88" s="81"/>
      <c r="M88" s="82"/>
      <c r="N88" s="75"/>
    </row>
    <row r="89" spans="1:14" ht="9.9499999999999993" customHeight="1" x14ac:dyDescent="0.15">
      <c r="A89" s="76"/>
      <c r="B89" s="81"/>
      <c r="C89" s="81"/>
      <c r="D89" s="81"/>
      <c r="E89" s="80"/>
      <c r="G89" s="76"/>
      <c r="H89" s="81"/>
      <c r="I89" s="81"/>
      <c r="J89" s="81"/>
      <c r="K89" s="65"/>
      <c r="L89" s="81"/>
      <c r="M89" s="82"/>
      <c r="N89" s="75"/>
    </row>
    <row r="90" spans="1:14" ht="3" customHeight="1" x14ac:dyDescent="0.15">
      <c r="A90" s="62"/>
      <c r="B90" s="77"/>
      <c r="C90" s="77"/>
      <c r="D90" s="77"/>
      <c r="E90" s="78"/>
      <c r="G90" s="62"/>
      <c r="H90" s="77"/>
      <c r="I90" s="77"/>
      <c r="J90" s="77"/>
      <c r="K90" s="64"/>
      <c r="L90" s="77"/>
      <c r="M90" s="79"/>
      <c r="N90" s="75"/>
    </row>
    <row r="91" spans="1:14" s="11" customFormat="1" ht="9" x14ac:dyDescent="0.15">
      <c r="A91" s="69" t="s">
        <v>79</v>
      </c>
      <c r="B91" s="61">
        <v>159205351.15000001</v>
      </c>
      <c r="C91" s="61">
        <v>111848511.8</v>
      </c>
      <c r="D91" s="61">
        <v>2122865.5299999998</v>
      </c>
      <c r="E91" s="84">
        <v>49479704.880000003</v>
      </c>
      <c r="G91" s="69" t="s">
        <v>79</v>
      </c>
      <c r="H91" s="61">
        <v>760339608.01999998</v>
      </c>
      <c r="I91" s="61">
        <v>709063169.15999997</v>
      </c>
      <c r="J91" s="61">
        <v>51276438.859999999</v>
      </c>
      <c r="K91" s="66">
        <f>IF(ISERROR((H91-I91)/ABS(I91)),"",(H91-I91)/ABS(I91))</f>
        <v>7.2315755619834624E-2</v>
      </c>
      <c r="L91" s="61">
        <v>2272007600</v>
      </c>
      <c r="M91" s="85">
        <f t="shared" ref="M91" si="20">H91/L91</f>
        <v>0.33465539816856243</v>
      </c>
      <c r="N91" s="71"/>
    </row>
    <row r="92" spans="1:14" ht="3" customHeight="1" x14ac:dyDescent="0.15">
      <c r="A92" s="76"/>
      <c r="B92" s="81"/>
      <c r="C92" s="81"/>
      <c r="D92" s="81"/>
      <c r="E92" s="80"/>
      <c r="G92" s="76"/>
      <c r="H92" s="81"/>
      <c r="I92" s="81"/>
      <c r="J92" s="81"/>
      <c r="K92" s="65"/>
      <c r="L92" s="81"/>
      <c r="M92" s="82"/>
      <c r="N92" s="75"/>
    </row>
    <row r="93" spans="1:14" ht="5.0999999999999996" customHeight="1" x14ac:dyDescent="0.15">
      <c r="A93" s="62"/>
      <c r="B93" s="77"/>
      <c r="C93" s="77"/>
      <c r="D93" s="77"/>
      <c r="E93" s="78"/>
      <c r="G93" s="62"/>
      <c r="H93" s="77"/>
      <c r="I93" s="77"/>
      <c r="J93" s="77"/>
      <c r="K93" s="64"/>
      <c r="L93" s="77"/>
      <c r="M93" s="79"/>
      <c r="N93" s="75"/>
    </row>
    <row r="94" spans="1:14" ht="9" customHeight="1" x14ac:dyDescent="0.15">
      <c r="A94" s="62" t="s">
        <v>58</v>
      </c>
      <c r="B94" s="77"/>
      <c r="C94" s="77"/>
      <c r="D94" s="77"/>
      <c r="E94" s="78"/>
      <c r="G94" s="62" t="s">
        <v>58</v>
      </c>
      <c r="H94" s="77"/>
      <c r="I94" s="77"/>
      <c r="J94" s="77"/>
      <c r="K94" s="64"/>
      <c r="L94" s="77"/>
      <c r="M94" s="79"/>
      <c r="N94" s="75"/>
    </row>
    <row r="95" spans="1:14" ht="9" x14ac:dyDescent="0.15">
      <c r="A95" s="62" t="s">
        <v>60</v>
      </c>
      <c r="B95" s="77" t="s">
        <v>100</v>
      </c>
      <c r="C95" s="77" t="s">
        <v>100</v>
      </c>
      <c r="D95" s="77" t="s">
        <v>100</v>
      </c>
      <c r="E95" s="78" t="s">
        <v>100</v>
      </c>
      <c r="G95" s="62" t="s">
        <v>60</v>
      </c>
      <c r="H95" s="77">
        <v>75052581.230000004</v>
      </c>
      <c r="I95" s="77">
        <v>46986505.469999999</v>
      </c>
      <c r="J95" s="77">
        <v>28066075.760000002</v>
      </c>
      <c r="K95" s="64">
        <f t="shared" ref="K95:K96" si="21">IF(ISERROR((H95-I95)/ABS(I95)),"",(H95-I95)/ABS(I95))</f>
        <v>0.59732204979405557</v>
      </c>
      <c r="L95" s="77">
        <v>219776000</v>
      </c>
      <c r="M95" s="79">
        <f t="shared" ref="M95:M96" si="22">H95/L95</f>
        <v>0.34149580131588531</v>
      </c>
      <c r="N95" s="75"/>
    </row>
    <row r="96" spans="1:14" ht="9" x14ac:dyDescent="0.15">
      <c r="A96" s="62" t="s">
        <v>59</v>
      </c>
      <c r="B96" s="77" t="s">
        <v>100</v>
      </c>
      <c r="C96" s="77" t="s">
        <v>100</v>
      </c>
      <c r="D96" s="77" t="s">
        <v>100</v>
      </c>
      <c r="E96" s="78" t="s">
        <v>100</v>
      </c>
      <c r="G96" s="62" t="s">
        <v>59</v>
      </c>
      <c r="H96" s="77">
        <v>33868564.439999998</v>
      </c>
      <c r="I96" s="77">
        <v>24619649.609999999</v>
      </c>
      <c r="J96" s="77">
        <v>9248914.8300000001</v>
      </c>
      <c r="K96" s="64">
        <f t="shared" si="21"/>
        <v>0.37567207399423252</v>
      </c>
      <c r="L96" s="77">
        <v>119584000</v>
      </c>
      <c r="M96" s="79">
        <f t="shared" si="22"/>
        <v>0.28321986586834358</v>
      </c>
      <c r="N96" s="75"/>
    </row>
    <row r="97" spans="1:14" ht="5.0999999999999996" customHeight="1" x14ac:dyDescent="0.15">
      <c r="A97" s="76"/>
      <c r="B97" s="81"/>
      <c r="C97" s="81"/>
      <c r="D97" s="81"/>
      <c r="E97" s="80"/>
      <c r="G97" s="76"/>
      <c r="H97" s="81"/>
      <c r="I97" s="81"/>
      <c r="J97" s="81"/>
      <c r="K97" s="65"/>
      <c r="L97" s="81"/>
      <c r="M97" s="82"/>
      <c r="N97" s="75"/>
    </row>
    <row r="98" spans="1:14" ht="3" customHeight="1" x14ac:dyDescent="0.15">
      <c r="A98" s="76"/>
      <c r="B98" s="77"/>
      <c r="C98" s="77"/>
      <c r="D98" s="77"/>
      <c r="E98" s="78"/>
      <c r="G98" s="76"/>
      <c r="H98" s="77"/>
      <c r="I98" s="77"/>
      <c r="J98" s="77"/>
      <c r="K98" s="64"/>
      <c r="L98" s="77"/>
      <c r="M98" s="79"/>
      <c r="N98" s="75"/>
    </row>
    <row r="99" spans="1:14" s="11" customFormat="1" ht="9" x14ac:dyDescent="0.15">
      <c r="A99" s="69" t="s">
        <v>43</v>
      </c>
      <c r="B99" s="61" t="s">
        <v>100</v>
      </c>
      <c r="C99" s="61" t="s">
        <v>100</v>
      </c>
      <c r="D99" s="61" t="s">
        <v>100</v>
      </c>
      <c r="E99" s="84" t="s">
        <v>100</v>
      </c>
      <c r="G99" s="69" t="s">
        <v>43</v>
      </c>
      <c r="H99" s="61">
        <v>108921145.67</v>
      </c>
      <c r="I99" s="61">
        <v>71606155.079999998</v>
      </c>
      <c r="J99" s="61">
        <v>37314990.590000004</v>
      </c>
      <c r="K99" s="66">
        <f>IF(ISERROR((H99-I99)/ABS(I99)),"",(H99-I99)/ABS(I99))</f>
        <v>0.52111428896455703</v>
      </c>
      <c r="L99" s="61">
        <v>339360000</v>
      </c>
      <c r="M99" s="85">
        <f t="shared" ref="M99" si="23">H99/L99</f>
        <v>0.32096047168198966</v>
      </c>
      <c r="N99" s="71"/>
    </row>
    <row r="100" spans="1:14" ht="3" customHeight="1" x14ac:dyDescent="0.15">
      <c r="A100" s="76"/>
      <c r="B100" s="81"/>
      <c r="C100" s="81"/>
      <c r="D100" s="81"/>
      <c r="E100" s="80"/>
      <c r="G100" s="76"/>
      <c r="H100" s="81"/>
      <c r="I100" s="81"/>
      <c r="J100" s="81"/>
      <c r="K100" s="65"/>
      <c r="L100" s="81"/>
      <c r="M100" s="82"/>
      <c r="N100" s="75"/>
    </row>
    <row r="101" spans="1:14" ht="5.0999999999999996" customHeight="1" x14ac:dyDescent="0.15">
      <c r="A101" s="62"/>
      <c r="B101" s="77"/>
      <c r="C101" s="77"/>
      <c r="D101" s="77"/>
      <c r="E101" s="78"/>
      <c r="G101" s="62"/>
      <c r="H101" s="77"/>
      <c r="I101" s="77"/>
      <c r="J101" s="77"/>
      <c r="K101" s="64"/>
      <c r="L101" s="77"/>
      <c r="M101" s="79"/>
      <c r="N101" s="75"/>
    </row>
    <row r="102" spans="1:14" ht="9" customHeight="1" x14ac:dyDescent="0.15">
      <c r="A102" s="62" t="s">
        <v>38</v>
      </c>
      <c r="B102" s="77"/>
      <c r="C102" s="77"/>
      <c r="D102" s="77"/>
      <c r="E102" s="78"/>
      <c r="G102" s="62" t="s">
        <v>38</v>
      </c>
      <c r="H102" s="77"/>
      <c r="I102" s="77"/>
      <c r="J102" s="77"/>
      <c r="K102" s="64"/>
      <c r="L102" s="77"/>
      <c r="M102" s="79"/>
      <c r="N102" s="75"/>
    </row>
    <row r="103" spans="1:14" ht="9" customHeight="1" x14ac:dyDescent="0.15">
      <c r="A103" s="62" t="s">
        <v>80</v>
      </c>
      <c r="B103" s="77"/>
      <c r="C103" s="77"/>
      <c r="D103" s="77"/>
      <c r="E103" s="78"/>
      <c r="G103" s="62" t="s">
        <v>80</v>
      </c>
      <c r="H103" s="77"/>
      <c r="I103" s="77"/>
      <c r="J103" s="77"/>
      <c r="K103" s="64"/>
      <c r="L103" s="77"/>
      <c r="M103" s="79"/>
      <c r="N103" s="75"/>
    </row>
    <row r="104" spans="1:14" ht="9" x14ac:dyDescent="0.15">
      <c r="A104" s="62" t="s">
        <v>41</v>
      </c>
      <c r="B104" s="77" t="s">
        <v>100</v>
      </c>
      <c r="C104" s="77" t="s">
        <v>100</v>
      </c>
      <c r="D104" s="77" t="s">
        <v>100</v>
      </c>
      <c r="E104" s="78" t="s">
        <v>100</v>
      </c>
      <c r="G104" s="62" t="s">
        <v>41</v>
      </c>
      <c r="H104" s="77">
        <v>10036.89</v>
      </c>
      <c r="I104" s="77">
        <v>4113.9799999999996</v>
      </c>
      <c r="J104" s="77">
        <v>5922.91</v>
      </c>
      <c r="K104" s="64">
        <f t="shared" ref="K104:K105" si="24">IF(ISERROR((H104-I104)/ABS(I104)),"",(H104-I104)/ABS(I104))</f>
        <v>1.4397031584985831</v>
      </c>
      <c r="L104" s="77">
        <v>30704</v>
      </c>
      <c r="M104" s="79">
        <f t="shared" ref="M104:M105" si="25">H104/L104</f>
        <v>0.32689193590411669</v>
      </c>
      <c r="N104" s="75"/>
    </row>
    <row r="105" spans="1:14" ht="9" x14ac:dyDescent="0.15">
      <c r="A105" s="62" t="s">
        <v>87</v>
      </c>
      <c r="B105" s="77" t="s">
        <v>100</v>
      </c>
      <c r="C105" s="77" t="s">
        <v>100</v>
      </c>
      <c r="D105" s="77" t="s">
        <v>100</v>
      </c>
      <c r="E105" s="78" t="s">
        <v>100</v>
      </c>
      <c r="G105" s="62" t="s">
        <v>87</v>
      </c>
      <c r="H105" s="77">
        <v>5810391.9199999999</v>
      </c>
      <c r="I105" s="77">
        <v>5873031.5</v>
      </c>
      <c r="J105" s="77">
        <v>-62639.58</v>
      </c>
      <c r="K105" s="64">
        <f t="shared" si="24"/>
        <v>-1.0665629836993054E-2</v>
      </c>
      <c r="L105" s="77">
        <v>7433600</v>
      </c>
      <c r="M105" s="79">
        <f t="shared" si="25"/>
        <v>0.78163903357727071</v>
      </c>
      <c r="N105" s="75"/>
    </row>
    <row r="106" spans="1:14" ht="9" x14ac:dyDescent="0.15">
      <c r="A106" s="62" t="s">
        <v>4</v>
      </c>
      <c r="B106" s="77"/>
      <c r="C106" s="77"/>
      <c r="D106" s="77"/>
      <c r="E106" s="78"/>
      <c r="G106" s="62" t="s">
        <v>4</v>
      </c>
      <c r="H106" s="77"/>
      <c r="I106" s="77"/>
      <c r="J106" s="77"/>
      <c r="K106" s="64"/>
      <c r="L106" s="77"/>
      <c r="M106" s="79"/>
      <c r="N106" s="75"/>
    </row>
    <row r="107" spans="1:14" ht="9" x14ac:dyDescent="0.15">
      <c r="A107" s="62" t="s">
        <v>85</v>
      </c>
      <c r="B107" s="77" t="s">
        <v>100</v>
      </c>
      <c r="C107" s="77" t="s">
        <v>100</v>
      </c>
      <c r="D107" s="77" t="s">
        <v>100</v>
      </c>
      <c r="E107" s="78" t="s">
        <v>100</v>
      </c>
      <c r="G107" s="62" t="s">
        <v>85</v>
      </c>
      <c r="H107" s="77">
        <v>9194.6</v>
      </c>
      <c r="I107" s="77">
        <v>7953.96</v>
      </c>
      <c r="J107" s="77">
        <v>1240.6400000000001</v>
      </c>
      <c r="K107" s="64">
        <f t="shared" ref="K107:K109" si="26">IF(ISERROR((H107-I107)/ABS(I107)),"",(H107-I107)/ABS(I107))</f>
        <v>0.15597765138371331</v>
      </c>
      <c r="L107" s="77">
        <v>3232</v>
      </c>
      <c r="M107" s="79">
        <f t="shared" ref="M107:M108" si="27">H107/L107</f>
        <v>2.8448638613861386</v>
      </c>
      <c r="N107" s="75"/>
    </row>
    <row r="108" spans="1:14" ht="9" x14ac:dyDescent="0.15">
      <c r="A108" s="87" t="s">
        <v>89</v>
      </c>
      <c r="B108" s="77" t="s">
        <v>100</v>
      </c>
      <c r="C108" s="77" t="s">
        <v>100</v>
      </c>
      <c r="D108" s="77" t="s">
        <v>100</v>
      </c>
      <c r="E108" s="78" t="s">
        <v>100</v>
      </c>
      <c r="G108" s="87" t="s">
        <v>89</v>
      </c>
      <c r="H108" s="77">
        <v>-69127088.319999993</v>
      </c>
      <c r="I108" s="77">
        <v>-50313005.619999997</v>
      </c>
      <c r="J108" s="77">
        <v>-18814082.699999999</v>
      </c>
      <c r="K108" s="64">
        <f t="shared" si="26"/>
        <v>-0.3739407429183913</v>
      </c>
      <c r="L108" s="77">
        <v>-80315200</v>
      </c>
      <c r="M108" s="79">
        <f t="shared" si="27"/>
        <v>0.86069745602326819</v>
      </c>
      <c r="N108" s="75"/>
    </row>
    <row r="109" spans="1:14" ht="9" x14ac:dyDescent="0.15">
      <c r="A109" s="62" t="s">
        <v>86</v>
      </c>
      <c r="B109" s="77" t="s">
        <v>100</v>
      </c>
      <c r="C109" s="77" t="s">
        <v>100</v>
      </c>
      <c r="D109" s="77" t="s">
        <v>100</v>
      </c>
      <c r="E109" s="78" t="s">
        <v>100</v>
      </c>
      <c r="G109" s="62" t="s">
        <v>86</v>
      </c>
      <c r="H109" s="77" t="s">
        <v>100</v>
      </c>
      <c r="I109" s="77">
        <v>1076.55</v>
      </c>
      <c r="J109" s="77">
        <v>-1076.55</v>
      </c>
      <c r="K109" s="64" t="str">
        <f t="shared" si="26"/>
        <v/>
      </c>
      <c r="L109" s="77" t="s">
        <v>100</v>
      </c>
      <c r="M109" s="79"/>
      <c r="N109" s="75"/>
    </row>
    <row r="110" spans="1:14" ht="9" x14ac:dyDescent="0.15">
      <c r="A110" s="62" t="s">
        <v>53</v>
      </c>
      <c r="B110" s="77"/>
      <c r="C110" s="77"/>
      <c r="D110" s="77"/>
      <c r="E110" s="78"/>
      <c r="G110" s="62" t="s">
        <v>53</v>
      </c>
      <c r="H110" s="61"/>
      <c r="I110" s="77"/>
      <c r="J110" s="77"/>
      <c r="K110" s="64"/>
      <c r="L110" s="77"/>
      <c r="M110" s="79"/>
      <c r="N110" s="75"/>
    </row>
    <row r="111" spans="1:14" ht="9" x14ac:dyDescent="0.15">
      <c r="A111" s="62" t="s">
        <v>87</v>
      </c>
      <c r="B111" s="77" t="s">
        <v>100</v>
      </c>
      <c r="C111" s="77" t="s">
        <v>100</v>
      </c>
      <c r="D111" s="77" t="s">
        <v>100</v>
      </c>
      <c r="E111" s="78" t="s">
        <v>100</v>
      </c>
      <c r="G111" s="62" t="s">
        <v>87</v>
      </c>
      <c r="H111" s="77">
        <v>1353931.24</v>
      </c>
      <c r="I111" s="77">
        <v>720889.84</v>
      </c>
      <c r="J111" s="77">
        <v>633041.4</v>
      </c>
      <c r="K111" s="64">
        <f>IF(ISERROR((H111-I111)/ABS(I111)),"",(H111-I111)/ABS(I111))</f>
        <v>0.87813888457631761</v>
      </c>
      <c r="L111" s="77">
        <v>5009600</v>
      </c>
      <c r="M111" s="79">
        <f t="shared" ref="M111:M114" si="28">H111/L111</f>
        <v>0.27026733471734271</v>
      </c>
      <c r="N111" s="75"/>
    </row>
    <row r="112" spans="1:14" ht="9" x14ac:dyDescent="0.15">
      <c r="A112" s="62" t="s">
        <v>5</v>
      </c>
      <c r="B112" s="77"/>
      <c r="C112" s="77"/>
      <c r="D112" s="77"/>
      <c r="E112" s="78"/>
      <c r="G112" s="62" t="s">
        <v>5</v>
      </c>
      <c r="H112" s="77"/>
      <c r="I112" s="77"/>
      <c r="J112" s="77"/>
      <c r="K112" s="64"/>
      <c r="L112" s="77"/>
      <c r="M112" s="79"/>
      <c r="N112" s="75"/>
    </row>
    <row r="113" spans="1:14" ht="9" x14ac:dyDescent="0.15">
      <c r="A113" s="62" t="s">
        <v>85</v>
      </c>
      <c r="B113" s="77" t="s">
        <v>100</v>
      </c>
      <c r="C113" s="77" t="s">
        <v>100</v>
      </c>
      <c r="D113" s="77" t="s">
        <v>100</v>
      </c>
      <c r="E113" s="78" t="s">
        <v>100</v>
      </c>
      <c r="G113" s="62" t="s">
        <v>85</v>
      </c>
      <c r="H113" s="77">
        <v>5595.35</v>
      </c>
      <c r="I113" s="77">
        <v>3490.13</v>
      </c>
      <c r="J113" s="77">
        <v>2105.2199999999998</v>
      </c>
      <c r="K113" s="64">
        <f t="shared" ref="K113:K114" si="29">IF(ISERROR((H113-I113)/ABS(I113)),"",(H113-I113)/ABS(I113))</f>
        <v>0.60319243122749011</v>
      </c>
      <c r="L113" s="77">
        <v>42016</v>
      </c>
      <c r="M113" s="79">
        <f t="shared" si="28"/>
        <v>0.13317188690022849</v>
      </c>
      <c r="N113" s="75"/>
    </row>
    <row r="114" spans="1:14" ht="9" x14ac:dyDescent="0.15">
      <c r="A114" s="62" t="s">
        <v>87</v>
      </c>
      <c r="B114" s="77" t="s">
        <v>100</v>
      </c>
      <c r="C114" s="77" t="s">
        <v>100</v>
      </c>
      <c r="D114" s="77" t="s">
        <v>100</v>
      </c>
      <c r="E114" s="78" t="s">
        <v>100</v>
      </c>
      <c r="G114" s="62" t="s">
        <v>87</v>
      </c>
      <c r="H114" s="77">
        <v>2683597.65</v>
      </c>
      <c r="I114" s="77">
        <v>2557952.61</v>
      </c>
      <c r="J114" s="77">
        <v>125645.04</v>
      </c>
      <c r="K114" s="64">
        <f t="shared" si="29"/>
        <v>4.9119377547811587E-2</v>
      </c>
      <c r="L114" s="77">
        <v>3490560</v>
      </c>
      <c r="M114" s="79">
        <f t="shared" si="28"/>
        <v>0.76881579173542347</v>
      </c>
      <c r="N114" s="75"/>
    </row>
    <row r="115" spans="1:14" ht="5.0999999999999996" customHeight="1" x14ac:dyDescent="0.15">
      <c r="A115" s="76"/>
      <c r="B115" s="81"/>
      <c r="C115" s="81"/>
      <c r="D115" s="81"/>
      <c r="E115" s="80"/>
      <c r="G115" s="76"/>
      <c r="H115" s="81"/>
      <c r="I115" s="81"/>
      <c r="J115" s="81"/>
      <c r="K115" s="65"/>
      <c r="L115" s="81"/>
      <c r="M115" s="82"/>
      <c r="N115" s="75"/>
    </row>
    <row r="116" spans="1:14" ht="3" customHeight="1" x14ac:dyDescent="0.15">
      <c r="A116" s="62"/>
      <c r="B116" s="77"/>
      <c r="C116" s="77"/>
      <c r="D116" s="77"/>
      <c r="E116" s="78"/>
      <c r="G116" s="62"/>
      <c r="H116" s="77"/>
      <c r="I116" s="77"/>
      <c r="J116" s="77"/>
      <c r="K116" s="64"/>
      <c r="L116" s="77"/>
      <c r="M116" s="79"/>
      <c r="N116" s="75"/>
    </row>
    <row r="117" spans="1:14" s="11" customFormat="1" ht="9" x14ac:dyDescent="0.15">
      <c r="A117" s="69" t="s">
        <v>44</v>
      </c>
      <c r="B117" s="61" t="s">
        <v>100</v>
      </c>
      <c r="C117" s="61" t="s">
        <v>100</v>
      </c>
      <c r="D117" s="61" t="s">
        <v>100</v>
      </c>
      <c r="E117" s="84" t="s">
        <v>100</v>
      </c>
      <c r="G117" s="69" t="s">
        <v>44</v>
      </c>
      <c r="H117" s="61">
        <v>-59254340.670000002</v>
      </c>
      <c r="I117" s="61">
        <v>-41144497.049999997</v>
      </c>
      <c r="J117" s="61">
        <v>-18109843.620000001</v>
      </c>
      <c r="K117" s="66">
        <f>IF(ISERROR((H117-I117)/ABS(I117)),"",(H117-I117)/ABS(I117))</f>
        <v>-0.44015226624334214</v>
      </c>
      <c r="L117" s="61">
        <v>-64305488</v>
      </c>
      <c r="M117" s="85">
        <f t="shared" ref="M117" si="30">H117/L117</f>
        <v>0.92145075813747035</v>
      </c>
      <c r="N117" s="71"/>
    </row>
    <row r="118" spans="1:14" ht="3" customHeight="1" x14ac:dyDescent="0.15">
      <c r="A118" s="76"/>
      <c r="B118" s="81"/>
      <c r="C118" s="81"/>
      <c r="D118" s="81"/>
      <c r="E118" s="80"/>
      <c r="G118" s="76"/>
      <c r="H118" s="81"/>
      <c r="I118" s="81"/>
      <c r="J118" s="81"/>
      <c r="K118" s="65"/>
      <c r="L118" s="81"/>
      <c r="M118" s="82"/>
      <c r="N118" s="75"/>
    </row>
    <row r="119" spans="1:14" ht="8.1" customHeight="1" x14ac:dyDescent="0.15">
      <c r="A119" s="76"/>
      <c r="B119" s="81"/>
      <c r="C119" s="81"/>
      <c r="D119" s="81"/>
      <c r="E119" s="80"/>
      <c r="G119" s="76"/>
      <c r="H119" s="81"/>
      <c r="I119" s="81"/>
      <c r="J119" s="81"/>
      <c r="K119" s="65"/>
      <c r="L119" s="81"/>
      <c r="M119" s="82"/>
      <c r="N119" s="75"/>
    </row>
    <row r="120" spans="1:14" ht="3" customHeight="1" x14ac:dyDescent="0.15">
      <c r="A120" s="62"/>
      <c r="B120" s="77"/>
      <c r="C120" s="77"/>
      <c r="D120" s="77"/>
      <c r="E120" s="78"/>
      <c r="G120" s="62"/>
      <c r="H120" s="77"/>
      <c r="I120" s="77"/>
      <c r="J120" s="77"/>
      <c r="K120" s="64"/>
      <c r="L120" s="77"/>
      <c r="M120" s="79"/>
      <c r="N120" s="75"/>
    </row>
    <row r="121" spans="1:14" s="11" customFormat="1" ht="9" x14ac:dyDescent="0.15">
      <c r="A121" s="69" t="s">
        <v>81</v>
      </c>
      <c r="B121" s="61" t="s">
        <v>100</v>
      </c>
      <c r="C121" s="61" t="s">
        <v>100</v>
      </c>
      <c r="D121" s="61" t="s">
        <v>100</v>
      </c>
      <c r="E121" s="84" t="s">
        <v>100</v>
      </c>
      <c r="G121" s="69" t="s">
        <v>81</v>
      </c>
      <c r="H121" s="61">
        <v>49666805</v>
      </c>
      <c r="I121" s="61">
        <v>30461658.030000001</v>
      </c>
      <c r="J121" s="61">
        <v>19205146.969999999</v>
      </c>
      <c r="K121" s="66">
        <f>IF(ISERROR((H121-I121)/ABS(I121)),"",(H121-I121)/ABS(I121))</f>
        <v>0.63046952175373749</v>
      </c>
      <c r="L121" s="61">
        <v>275054512</v>
      </c>
      <c r="M121" s="85">
        <f t="shared" ref="M121" si="31">H121/L121</f>
        <v>0.18057076991341992</v>
      </c>
      <c r="N121" s="71"/>
    </row>
    <row r="122" spans="1:14" ht="3" customHeight="1" x14ac:dyDescent="0.15">
      <c r="A122" s="76"/>
      <c r="B122" s="81"/>
      <c r="C122" s="81"/>
      <c r="D122" s="81"/>
      <c r="E122" s="80"/>
      <c r="G122" s="76"/>
      <c r="H122" s="81"/>
      <c r="I122" s="81"/>
      <c r="J122" s="81"/>
      <c r="K122" s="65"/>
      <c r="L122" s="81"/>
      <c r="M122" s="82"/>
      <c r="N122" s="75"/>
    </row>
    <row r="123" spans="1:14" ht="8.1" customHeight="1" x14ac:dyDescent="0.15">
      <c r="A123" s="74"/>
      <c r="B123" s="81"/>
      <c r="C123" s="81"/>
      <c r="D123" s="81"/>
      <c r="E123" s="80"/>
      <c r="G123" s="73"/>
      <c r="H123" s="81"/>
      <c r="I123" s="81"/>
      <c r="J123" s="81"/>
      <c r="K123" s="65"/>
      <c r="L123" s="81"/>
      <c r="M123" s="82"/>
      <c r="N123" s="75"/>
    </row>
    <row r="124" spans="1:14" ht="3" customHeight="1" x14ac:dyDescent="0.15">
      <c r="A124" s="62"/>
      <c r="B124" s="77"/>
      <c r="C124" s="77"/>
      <c r="D124" s="77"/>
      <c r="E124" s="78"/>
      <c r="G124" s="62"/>
      <c r="H124" s="77"/>
      <c r="I124" s="77"/>
      <c r="J124" s="77"/>
      <c r="K124" s="67"/>
      <c r="L124" s="77"/>
      <c r="M124" s="79"/>
      <c r="N124" s="75"/>
    </row>
    <row r="125" spans="1:14" s="11" customFormat="1" ht="9" x14ac:dyDescent="0.15">
      <c r="A125" s="69" t="s">
        <v>9</v>
      </c>
      <c r="B125" s="61">
        <v>159205351.15000001</v>
      </c>
      <c r="C125" s="61">
        <v>111848511.8</v>
      </c>
      <c r="D125" s="61">
        <v>2122865.5299999998</v>
      </c>
      <c r="E125" s="84">
        <v>49479704.880000003</v>
      </c>
      <c r="G125" s="69" t="s">
        <v>9</v>
      </c>
      <c r="H125" s="61">
        <v>810006413.01999998</v>
      </c>
      <c r="I125" s="61">
        <v>739524827.19000006</v>
      </c>
      <c r="J125" s="61">
        <v>70481585.829999998</v>
      </c>
      <c r="K125" s="66">
        <f>IF(ISERROR((H125-I125)/ABS(I125)),"",(H125-I125)/ABS(I125))</f>
        <v>9.5306585037599645E-2</v>
      </c>
      <c r="L125" s="61">
        <v>2547062112</v>
      </c>
      <c r="M125" s="85">
        <f t="shared" ref="M125" si="32">H125/L125</f>
        <v>0.31801596404100568</v>
      </c>
      <c r="N125" s="71"/>
    </row>
    <row r="126" spans="1:14" ht="3" customHeight="1" x14ac:dyDescent="0.15">
      <c r="A126" s="73"/>
      <c r="B126" s="81"/>
      <c r="C126" s="81"/>
      <c r="D126" s="81"/>
      <c r="E126" s="80"/>
      <c r="G126" s="73"/>
      <c r="H126" s="81"/>
      <c r="I126" s="81"/>
      <c r="J126" s="81"/>
      <c r="K126" s="68"/>
      <c r="L126" s="81"/>
      <c r="M126" s="89"/>
      <c r="N126" s="75"/>
    </row>
    <row r="127" spans="1:14" ht="6" customHeight="1" x14ac:dyDescent="0.15">
      <c r="A127" s="75"/>
      <c r="B127" s="90"/>
      <c r="C127" s="90"/>
      <c r="D127" s="90"/>
      <c r="E127" s="90"/>
      <c r="G127" s="75"/>
      <c r="H127" s="90"/>
      <c r="I127" s="90"/>
      <c r="J127" s="90"/>
      <c r="K127" s="75"/>
      <c r="L127" s="90"/>
      <c r="M127" s="75"/>
      <c r="N127" s="75"/>
    </row>
    <row r="128" spans="1:14" ht="9" customHeight="1" x14ac:dyDescent="0.15">
      <c r="A128" s="57" t="s">
        <v>82</v>
      </c>
      <c r="B128" s="58">
        <v>30000</v>
      </c>
      <c r="C128" s="33"/>
      <c r="D128" s="90"/>
      <c r="E128" s="91"/>
      <c r="G128" s="57" t="s">
        <v>82</v>
      </c>
      <c r="H128" s="58">
        <v>823785.22</v>
      </c>
      <c r="I128" s="33"/>
      <c r="J128" s="90"/>
      <c r="K128" s="75"/>
      <c r="L128" s="90"/>
      <c r="M128" s="75"/>
      <c r="N128" s="75"/>
    </row>
    <row r="129" spans="1:13" ht="9.75" customHeight="1" x14ac:dyDescent="0.15">
      <c r="A129" s="100" t="s">
        <v>132</v>
      </c>
      <c r="B129" s="100"/>
      <c r="C129" s="100"/>
      <c r="D129" s="100"/>
      <c r="E129" s="100"/>
      <c r="F129" s="6"/>
      <c r="G129" s="100"/>
      <c r="H129" s="100"/>
      <c r="I129" s="100"/>
      <c r="J129" s="100"/>
      <c r="K129" s="100"/>
      <c r="L129" s="100"/>
      <c r="M129" s="100"/>
    </row>
    <row r="130" spans="1:13" ht="8.1" customHeight="1" x14ac:dyDescent="0.15">
      <c r="A130" s="45"/>
      <c r="B130" s="45"/>
      <c r="C130" s="45"/>
      <c r="D130" s="45"/>
      <c r="E130" s="45"/>
      <c r="F130" s="6"/>
      <c r="G130" s="45"/>
      <c r="H130" s="45"/>
      <c r="I130" s="45"/>
      <c r="J130" s="45"/>
      <c r="K130" s="45"/>
      <c r="L130" s="45"/>
      <c r="M130" s="45"/>
    </row>
    <row r="131" spans="1:13" ht="8.25" customHeight="1" x14ac:dyDescent="0.15">
      <c r="A131" s="92" t="s">
        <v>39</v>
      </c>
      <c r="B131" s="42"/>
      <c r="C131" s="93" t="s">
        <v>40</v>
      </c>
      <c r="D131" s="44"/>
      <c r="E131" s="42"/>
      <c r="G131" s="100"/>
      <c r="H131" s="100"/>
      <c r="I131" s="100"/>
      <c r="J131" s="100"/>
      <c r="K131" s="100"/>
      <c r="L131" s="100"/>
      <c r="M131" s="100"/>
    </row>
    <row r="132" spans="1:13" ht="9" customHeight="1" x14ac:dyDescent="0.15">
      <c r="A132" s="92" t="s">
        <v>15</v>
      </c>
      <c r="C132" s="94" t="s">
        <v>92</v>
      </c>
      <c r="D132" s="13"/>
      <c r="E132" s="13"/>
      <c r="G132" s="100" t="str">
        <f>+A129</f>
        <v>Vitoria-Gasteizen, 2022ko UZTAILAREN 12an / Vitoria-Gasteiz, 12 de JULIO DE 2022</v>
      </c>
      <c r="H132" s="100"/>
      <c r="I132" s="100"/>
      <c r="J132" s="100"/>
      <c r="K132" s="100"/>
      <c r="L132" s="100"/>
      <c r="M132" s="100"/>
    </row>
    <row r="133" spans="1:13" ht="9" customHeight="1" x14ac:dyDescent="0.15">
      <c r="A133" s="92"/>
      <c r="C133" s="94"/>
      <c r="D133" s="13"/>
      <c r="E133" s="13"/>
      <c r="G133" s="92"/>
      <c r="H133" s="13"/>
      <c r="I133" s="13"/>
      <c r="J133" s="94"/>
      <c r="L133" s="13"/>
    </row>
    <row r="134" spans="1:13" ht="9" customHeight="1" x14ac:dyDescent="0.15">
      <c r="A134" s="92"/>
      <c r="C134" s="94"/>
      <c r="D134" s="13"/>
      <c r="E134" s="13"/>
      <c r="G134" s="92"/>
      <c r="H134" s="13"/>
      <c r="I134" s="13"/>
      <c r="J134" s="94"/>
      <c r="L134" s="13"/>
    </row>
    <row r="135" spans="1:13" ht="11.25" customHeight="1" x14ac:dyDescent="0.15">
      <c r="B135" s="13"/>
      <c r="C135" s="43"/>
      <c r="D135" s="13"/>
      <c r="E135" s="13"/>
      <c r="H135" s="13"/>
      <c r="I135" s="13"/>
      <c r="J135" s="13"/>
      <c r="L135" s="13"/>
    </row>
    <row r="136" spans="1:13" ht="12.75" x14ac:dyDescent="0.2">
      <c r="A136"/>
      <c r="B136" s="14"/>
      <c r="C136" s="14"/>
      <c r="D136" s="90"/>
      <c r="E136" s="14"/>
      <c r="H136" s="13"/>
      <c r="I136" s="13"/>
      <c r="J136" s="13"/>
      <c r="L136" s="13"/>
    </row>
    <row r="137" spans="1:13" ht="12.75" x14ac:dyDescent="0.2">
      <c r="A137"/>
      <c r="B137"/>
      <c r="C137"/>
      <c r="D137"/>
      <c r="E137"/>
      <c r="G137" s="6"/>
      <c r="H137" s="6"/>
      <c r="I137" s="6"/>
      <c r="J137" s="6"/>
      <c r="K137" s="6"/>
      <c r="L137" s="6"/>
      <c r="M137" s="6"/>
    </row>
    <row r="138" spans="1:13" ht="12.75" x14ac:dyDescent="0.2">
      <c r="A138"/>
      <c r="B138"/>
      <c r="C138"/>
      <c r="D138"/>
      <c r="E138"/>
      <c r="G138" s="6"/>
      <c r="H138" s="6"/>
      <c r="I138" s="6"/>
      <c r="K138" s="6"/>
      <c r="L138" s="6"/>
      <c r="M138" s="6"/>
    </row>
    <row r="139" spans="1:13" ht="12.75" x14ac:dyDescent="0.2">
      <c r="A139"/>
      <c r="B139"/>
      <c r="C139"/>
      <c r="D139"/>
      <c r="E139"/>
    </row>
    <row r="140" spans="1:13" ht="12.75" x14ac:dyDescent="0.2">
      <c r="A140"/>
      <c r="B140"/>
      <c r="C140"/>
      <c r="D140"/>
      <c r="E140"/>
    </row>
    <row r="164" spans="13:13" ht="9" x14ac:dyDescent="0.15">
      <c r="M164" s="95"/>
    </row>
  </sheetData>
  <mergeCells count="4">
    <mergeCell ref="A129:E129"/>
    <mergeCell ref="G129:M129"/>
    <mergeCell ref="G131:M131"/>
    <mergeCell ref="G132:M132"/>
  </mergeCells>
  <printOptions horizontalCentered="1" gridLinesSet="0"/>
  <pageMargins left="0" right="0" top="0" bottom="0" header="0" footer="3.937007874015748E-2"/>
  <pageSetup paperSize="9" scale="82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6145" r:id="rId4">
          <objectPr defaultSize="0" autoPict="0" r:id="rId5">
            <anchor moveWithCells="1" sizeWithCells="1">
              <from>
                <xdr:col>4</xdr:col>
                <xdr:colOff>66675</xdr:colOff>
                <xdr:row>126</xdr:row>
                <xdr:rowOff>57150</xdr:rowOff>
              </from>
              <to>
                <xdr:col>4</xdr:col>
                <xdr:colOff>466725</xdr:colOff>
                <xdr:row>134</xdr:row>
                <xdr:rowOff>66675</xdr:rowOff>
              </to>
            </anchor>
          </objectPr>
        </oleObject>
      </mc:Choice>
      <mc:Fallback>
        <oleObject progId="Word.Picture.8" shapeId="6145" r:id="rId4"/>
      </mc:Fallback>
    </mc:AlternateContent>
    <mc:AlternateContent xmlns:mc="http://schemas.openxmlformats.org/markup-compatibility/2006">
      <mc:Choice Requires="x14">
        <oleObject progId="Word.Picture.8" shapeId="6146" r:id="rId6">
          <objectPr defaultSize="0" autoPict="0" r:id="rId5">
            <anchor moveWithCells="1" sizeWithCells="1">
              <from>
                <xdr:col>11</xdr:col>
                <xdr:colOff>685800</xdr:colOff>
                <xdr:row>127</xdr:row>
                <xdr:rowOff>9525</xdr:rowOff>
              </from>
              <to>
                <xdr:col>12</xdr:col>
                <xdr:colOff>371475</xdr:colOff>
                <xdr:row>134</xdr:row>
                <xdr:rowOff>95250</xdr:rowOff>
              </to>
            </anchor>
          </objectPr>
        </oleObject>
      </mc:Choice>
      <mc:Fallback>
        <oleObject progId="Word.Picture.8" shapeId="6146" r:id="rId6"/>
      </mc:Fallback>
    </mc:AlternateContent>
    <mc:AlternateContent xmlns:mc="http://schemas.openxmlformats.org/markup-compatibility/2006">
      <mc:Choice Requires="x14">
        <oleObject progId="Word.Picture.8" shapeId="6147" r:id="rId7">
          <objectPr defaultSize="0" autoPict="0" r:id="rId8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1171575</xdr:colOff>
                <xdr:row>7</xdr:row>
                <xdr:rowOff>19050</xdr:rowOff>
              </to>
            </anchor>
          </objectPr>
        </oleObject>
      </mc:Choice>
      <mc:Fallback>
        <oleObject progId="Word.Picture.8" shapeId="6147" r:id="rId7"/>
      </mc:Fallback>
    </mc:AlternateContent>
    <mc:AlternateContent xmlns:mc="http://schemas.openxmlformats.org/markup-compatibility/2006">
      <mc:Choice Requires="x14">
        <oleObject progId="Word.Picture.8" shapeId="6148" r:id="rId9">
          <objectPr defaultSize="0" autoPict="0" r:id="rId8">
            <anchor moveWithCells="1" sizeWithCells="1">
              <from>
                <xdr:col>6</xdr:col>
                <xdr:colOff>0</xdr:colOff>
                <xdr:row>0</xdr:row>
                <xdr:rowOff>0</xdr:rowOff>
              </from>
              <to>
                <xdr:col>6</xdr:col>
                <xdr:colOff>1171575</xdr:colOff>
                <xdr:row>7</xdr:row>
                <xdr:rowOff>19050</xdr:rowOff>
              </to>
            </anchor>
          </objectPr>
        </oleObject>
      </mc:Choice>
      <mc:Fallback>
        <oleObject progId="Word.Picture.8" shapeId="6148" r:id="rId9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15161-F127-4099-BE6D-6AC04E7A1DB8}">
  <dimension ref="A1:N164"/>
  <sheetViews>
    <sheetView showGridLines="0" workbookViewId="0"/>
  </sheetViews>
  <sheetFormatPr baseColWidth="10" defaultRowHeight="8.25" x14ac:dyDescent="0.15"/>
  <cols>
    <col min="1" max="1" width="55.7109375" style="1" customWidth="1"/>
    <col min="2" max="2" width="11.7109375" style="1" customWidth="1"/>
    <col min="3" max="3" width="10.7109375" style="1" customWidth="1"/>
    <col min="4" max="4" width="10.42578125" style="1" customWidth="1"/>
    <col min="5" max="5" width="11.140625" style="1" customWidth="1"/>
    <col min="6" max="6" width="11.42578125" style="1"/>
    <col min="7" max="7" width="54.42578125" style="1" customWidth="1"/>
    <col min="8" max="8" width="14.5703125" style="1" customWidth="1"/>
    <col min="9" max="9" width="14.140625" style="1" customWidth="1"/>
    <col min="10" max="10" width="10.28515625" style="1" customWidth="1"/>
    <col min="11" max="11" width="8.140625" style="1" customWidth="1"/>
    <col min="12" max="12" width="11.140625" style="1" customWidth="1"/>
    <col min="13" max="13" width="9.5703125" style="1" customWidth="1"/>
    <col min="14" max="16384" width="11.42578125" style="1"/>
  </cols>
  <sheetData>
    <row r="1" spans="1:14" ht="9.9499999999999993" customHeight="1" x14ac:dyDescent="0.15"/>
    <row r="2" spans="1:14" ht="8.1" customHeight="1" x14ac:dyDescent="0.15"/>
    <row r="3" spans="1:14" ht="17.25" customHeight="1" x14ac:dyDescent="0.15"/>
    <row r="4" spans="1:14" ht="8.1" customHeight="1" x14ac:dyDescent="0.15"/>
    <row r="5" spans="1:14" ht="8.1" customHeight="1" x14ac:dyDescent="0.15"/>
    <row r="6" spans="1:14" ht="8.1" customHeight="1" x14ac:dyDescent="0.15"/>
    <row r="7" spans="1:14" ht="8.1" customHeight="1" x14ac:dyDescent="0.15"/>
    <row r="8" spans="1:14" x14ac:dyDescent="0.15">
      <c r="E8" s="15" t="s">
        <v>127</v>
      </c>
      <c r="M8" s="15" t="str">
        <f>+E8</f>
        <v>GP-10-01-IMP/VER:10</v>
      </c>
    </row>
    <row r="9" spans="1:14" ht="5.0999999999999996" customHeight="1" x14ac:dyDescent="0.15">
      <c r="A9" s="3"/>
      <c r="B9" s="3"/>
      <c r="C9" s="3"/>
      <c r="D9" s="3"/>
      <c r="E9" s="8"/>
      <c r="G9" s="34"/>
      <c r="H9" s="34"/>
      <c r="I9" s="34"/>
      <c r="J9" s="34"/>
      <c r="K9" s="34"/>
      <c r="L9" s="34"/>
      <c r="M9" s="35"/>
    </row>
    <row r="10" spans="1:14" s="11" customFormat="1" ht="10.5" x14ac:dyDescent="0.15">
      <c r="A10" s="55" t="s">
        <v>133</v>
      </c>
      <c r="B10" s="69" t="s">
        <v>26</v>
      </c>
      <c r="C10" s="69" t="s">
        <v>16</v>
      </c>
      <c r="D10" s="69" t="s">
        <v>28</v>
      </c>
      <c r="E10" s="70" t="s">
        <v>17</v>
      </c>
      <c r="G10" s="55" t="s">
        <v>134</v>
      </c>
      <c r="H10" s="69" t="s">
        <v>19</v>
      </c>
      <c r="I10" s="69" t="s">
        <v>29</v>
      </c>
      <c r="J10" s="69" t="s">
        <v>20</v>
      </c>
      <c r="K10" s="69" t="s">
        <v>21</v>
      </c>
      <c r="L10" s="69" t="s">
        <v>33</v>
      </c>
      <c r="M10" s="70" t="s">
        <v>24</v>
      </c>
      <c r="N10" s="71"/>
    </row>
    <row r="11" spans="1:14" s="11" customFormat="1" ht="10.5" x14ac:dyDescent="0.15">
      <c r="A11" s="55"/>
      <c r="B11" s="69" t="s">
        <v>27</v>
      </c>
      <c r="C11" s="69"/>
      <c r="D11" s="69" t="s">
        <v>26</v>
      </c>
      <c r="E11" s="70"/>
      <c r="G11" s="55"/>
      <c r="H11" s="69" t="s">
        <v>31</v>
      </c>
      <c r="I11" s="69" t="s">
        <v>35</v>
      </c>
      <c r="J11" s="69"/>
      <c r="K11" s="69"/>
      <c r="L11" s="69" t="s">
        <v>34</v>
      </c>
      <c r="M11" s="70"/>
      <c r="N11" s="71"/>
    </row>
    <row r="12" spans="1:14" s="11" customFormat="1" ht="10.5" x14ac:dyDescent="0.15">
      <c r="A12" s="55" t="s">
        <v>135</v>
      </c>
      <c r="B12" s="69" t="s">
        <v>25</v>
      </c>
      <c r="C12" s="69" t="s">
        <v>13</v>
      </c>
      <c r="D12" s="69" t="s">
        <v>14</v>
      </c>
      <c r="E12" s="70" t="s">
        <v>18</v>
      </c>
      <c r="G12" s="55" t="s">
        <v>136</v>
      </c>
      <c r="H12" s="69" t="s">
        <v>32</v>
      </c>
      <c r="I12" s="69" t="s">
        <v>30</v>
      </c>
      <c r="J12" s="69" t="s">
        <v>12</v>
      </c>
      <c r="K12" s="69" t="s">
        <v>22</v>
      </c>
      <c r="L12" s="69" t="s">
        <v>23</v>
      </c>
      <c r="M12" s="70" t="s">
        <v>36</v>
      </c>
      <c r="N12" s="71"/>
    </row>
    <row r="13" spans="1:14" ht="5.0999999999999996" customHeight="1" x14ac:dyDescent="0.15">
      <c r="A13" s="7"/>
      <c r="B13" s="5"/>
      <c r="C13" s="5"/>
      <c r="D13" s="5"/>
      <c r="E13" s="9"/>
      <c r="G13" s="72"/>
      <c r="H13" s="73"/>
      <c r="I13" s="73"/>
      <c r="J13" s="73"/>
      <c r="K13" s="73"/>
      <c r="L13" s="73"/>
      <c r="M13" s="74"/>
      <c r="N13" s="75"/>
    </row>
    <row r="14" spans="1:14" ht="5.0999999999999996" customHeight="1" x14ac:dyDescent="0.15">
      <c r="A14" s="4"/>
      <c r="B14" s="4"/>
      <c r="C14" s="4"/>
      <c r="D14" s="4"/>
      <c r="E14" s="10"/>
      <c r="G14" s="4"/>
      <c r="H14" s="62"/>
      <c r="I14" s="62"/>
      <c r="J14" s="62"/>
      <c r="K14" s="64"/>
      <c r="L14" s="62"/>
      <c r="M14" s="76"/>
      <c r="N14" s="75"/>
    </row>
    <row r="15" spans="1:14" ht="9" customHeight="1" x14ac:dyDescent="0.15">
      <c r="A15" s="62" t="s">
        <v>0</v>
      </c>
      <c r="B15" s="4"/>
      <c r="C15" s="4"/>
      <c r="D15" s="4"/>
      <c r="E15" s="10"/>
      <c r="G15" s="62" t="s">
        <v>0</v>
      </c>
      <c r="H15" s="62"/>
      <c r="I15" s="62"/>
      <c r="J15" s="62"/>
      <c r="K15" s="64"/>
      <c r="L15" s="62"/>
      <c r="M15" s="76"/>
      <c r="N15" s="75"/>
    </row>
    <row r="16" spans="1:14" ht="9" x14ac:dyDescent="0.15">
      <c r="A16" s="62" t="s">
        <v>120</v>
      </c>
      <c r="B16" s="77">
        <v>57337789.399999999</v>
      </c>
      <c r="C16" s="77">
        <v>106197.17</v>
      </c>
      <c r="D16" s="77">
        <v>605041.99</v>
      </c>
      <c r="E16" s="78">
        <v>57836634.219999999</v>
      </c>
      <c r="G16" s="62" t="s">
        <v>120</v>
      </c>
      <c r="H16" s="77">
        <v>477209943.14999998</v>
      </c>
      <c r="I16" s="77">
        <v>432239798.20999998</v>
      </c>
      <c r="J16" s="77">
        <v>44970144.939999998</v>
      </c>
      <c r="K16" s="64">
        <f>IF(ISERROR((H16-I16)/ABS(I16)),"",(H16-I16)/ABS(I16))</f>
        <v>0.10403980643668458</v>
      </c>
      <c r="L16" s="77">
        <v>920000000</v>
      </c>
      <c r="M16" s="79">
        <f t="shared" ref="M16:M22" si="0">H16/L16</f>
        <v>0.51870645994565212</v>
      </c>
      <c r="N16" s="75"/>
    </row>
    <row r="17" spans="1:14" ht="9" x14ac:dyDescent="0.15">
      <c r="A17" s="62" t="s">
        <v>121</v>
      </c>
      <c r="B17" s="77">
        <v>439757.89</v>
      </c>
      <c r="C17" s="77">
        <v>3.71</v>
      </c>
      <c r="D17" s="77">
        <v>7879.42</v>
      </c>
      <c r="E17" s="78">
        <v>447633.6</v>
      </c>
      <c r="G17" s="62" t="s">
        <v>121</v>
      </c>
      <c r="H17" s="77">
        <v>11099803.5</v>
      </c>
      <c r="I17" s="77">
        <v>11587763.060000001</v>
      </c>
      <c r="J17" s="77">
        <v>-487959.56</v>
      </c>
      <c r="K17" s="64">
        <f t="shared" ref="K17:K25" si="1">IF(ISERROR((H17-I17)/ABS(I17)),"",(H17-I17)/ABS(I17))</f>
        <v>-4.2109901408356937E-2</v>
      </c>
      <c r="L17" s="77">
        <v>17100000</v>
      </c>
      <c r="M17" s="79">
        <f t="shared" si="0"/>
        <v>0.64911131578947368</v>
      </c>
      <c r="N17" s="75"/>
    </row>
    <row r="18" spans="1:14" ht="9" x14ac:dyDescent="0.15">
      <c r="A18" s="62" t="s">
        <v>122</v>
      </c>
      <c r="B18" s="77">
        <v>151153.20000000001</v>
      </c>
      <c r="C18" s="77">
        <v>1156.56</v>
      </c>
      <c r="D18" s="77">
        <v>18465.84</v>
      </c>
      <c r="E18" s="78">
        <v>168462.48</v>
      </c>
      <c r="G18" s="62" t="s">
        <v>122</v>
      </c>
      <c r="H18" s="77">
        <v>4757545.6500000004</v>
      </c>
      <c r="I18" s="77">
        <v>4243063.6100000003</v>
      </c>
      <c r="J18" s="77">
        <v>514482.04</v>
      </c>
      <c r="K18" s="64">
        <f t="shared" si="1"/>
        <v>0.12125249284207644</v>
      </c>
      <c r="L18" s="77">
        <v>9000000</v>
      </c>
      <c r="M18" s="79">
        <f t="shared" si="0"/>
        <v>0.52861618333333338</v>
      </c>
      <c r="N18" s="75"/>
    </row>
    <row r="19" spans="1:14" ht="9" x14ac:dyDescent="0.15">
      <c r="A19" s="62" t="s">
        <v>62</v>
      </c>
      <c r="B19" s="77">
        <v>144754.22</v>
      </c>
      <c r="C19" s="77" t="s">
        <v>100</v>
      </c>
      <c r="D19" s="77" t="s">
        <v>100</v>
      </c>
      <c r="E19" s="78">
        <v>144754.22</v>
      </c>
      <c r="G19" s="62" t="s">
        <v>62</v>
      </c>
      <c r="H19" s="77">
        <v>2837745.15</v>
      </c>
      <c r="I19" s="77">
        <v>2718879.74</v>
      </c>
      <c r="J19" s="77">
        <v>118865.41</v>
      </c>
      <c r="K19" s="64">
        <f t="shared" si="1"/>
        <v>4.3718524306632138E-2</v>
      </c>
      <c r="L19" s="77">
        <v>5300000</v>
      </c>
      <c r="M19" s="79">
        <f t="shared" si="0"/>
        <v>0.53542361320754717</v>
      </c>
      <c r="N19" s="75"/>
    </row>
    <row r="20" spans="1:14" ht="9" x14ac:dyDescent="0.15">
      <c r="A20" s="62" t="s">
        <v>63</v>
      </c>
      <c r="B20" s="77" t="s">
        <v>100</v>
      </c>
      <c r="C20" s="77" t="s">
        <v>100</v>
      </c>
      <c r="D20" s="77" t="s">
        <v>100</v>
      </c>
      <c r="E20" s="78" t="s">
        <v>100</v>
      </c>
      <c r="G20" s="62" t="s">
        <v>63</v>
      </c>
      <c r="H20" s="77">
        <v>675109.15</v>
      </c>
      <c r="I20" s="77">
        <v>670394.99</v>
      </c>
      <c r="J20" s="77">
        <v>4714.16</v>
      </c>
      <c r="K20" s="64">
        <f t="shared" si="1"/>
        <v>7.0319141257306128E-3</v>
      </c>
      <c r="L20" s="77">
        <v>1100000</v>
      </c>
      <c r="M20" s="79">
        <f t="shared" si="0"/>
        <v>0.61373559090909091</v>
      </c>
      <c r="N20" s="75"/>
    </row>
    <row r="21" spans="1:14" ht="9" x14ac:dyDescent="0.15">
      <c r="A21" s="62" t="s">
        <v>123</v>
      </c>
      <c r="B21" s="77">
        <v>296860.27</v>
      </c>
      <c r="C21" s="77" t="s">
        <v>100</v>
      </c>
      <c r="D21" s="77">
        <v>41183.49</v>
      </c>
      <c r="E21" s="78">
        <v>338043.76</v>
      </c>
      <c r="G21" s="62" t="s">
        <v>123</v>
      </c>
      <c r="H21" s="77">
        <v>9954085.4800000004</v>
      </c>
      <c r="I21" s="77">
        <v>2533757.19</v>
      </c>
      <c r="J21" s="77">
        <v>7420328.29</v>
      </c>
      <c r="K21" s="64">
        <f t="shared" si="1"/>
        <v>2.9285869692983488</v>
      </c>
      <c r="L21" s="77">
        <v>27000000</v>
      </c>
      <c r="M21" s="79">
        <f t="shared" si="0"/>
        <v>0.36866983259259262</v>
      </c>
      <c r="N21" s="75"/>
    </row>
    <row r="22" spans="1:14" ht="9" x14ac:dyDescent="0.15">
      <c r="A22" s="62" t="s">
        <v>64</v>
      </c>
      <c r="B22" s="77">
        <v>63582346.640000001</v>
      </c>
      <c r="C22" s="77">
        <v>2484996.4900000002</v>
      </c>
      <c r="D22" s="77">
        <v>243634.38</v>
      </c>
      <c r="E22" s="78">
        <v>61340984.530000001</v>
      </c>
      <c r="G22" s="62" t="s">
        <v>64</v>
      </c>
      <c r="H22" s="77">
        <v>-43181235.130000003</v>
      </c>
      <c r="I22" s="77">
        <v>-36408373.359999999</v>
      </c>
      <c r="J22" s="77">
        <v>-6772861.7699999996</v>
      </c>
      <c r="K22" s="64">
        <f t="shared" si="1"/>
        <v>-0.18602483838074999</v>
      </c>
      <c r="L22" s="77">
        <v>-6500000</v>
      </c>
      <c r="M22" s="79">
        <f t="shared" si="0"/>
        <v>6.6432669430769238</v>
      </c>
      <c r="N22" s="75"/>
    </row>
    <row r="23" spans="1:14" ht="5.0999999999999996" customHeight="1" x14ac:dyDescent="0.15">
      <c r="A23" s="76"/>
      <c r="B23" s="80"/>
      <c r="C23" s="81"/>
      <c r="D23" s="81"/>
      <c r="E23" s="80"/>
      <c r="G23" s="76"/>
      <c r="H23" s="81"/>
      <c r="I23" s="81"/>
      <c r="J23" s="81"/>
      <c r="K23" s="65" t="str">
        <f t="shared" si="1"/>
        <v/>
      </c>
      <c r="L23" s="81"/>
      <c r="M23" s="82"/>
      <c r="N23" s="75"/>
    </row>
    <row r="24" spans="1:14" ht="3" customHeight="1" x14ac:dyDescent="0.15">
      <c r="A24" s="62"/>
      <c r="B24" s="77"/>
      <c r="C24" s="77"/>
      <c r="D24" s="77"/>
      <c r="E24" s="78"/>
      <c r="G24" s="62"/>
      <c r="H24" s="77"/>
      <c r="I24" s="77"/>
      <c r="J24" s="77"/>
      <c r="K24" s="64" t="str">
        <f t="shared" si="1"/>
        <v/>
      </c>
      <c r="L24" s="77"/>
      <c r="M24" s="79"/>
      <c r="N24" s="75"/>
    </row>
    <row r="25" spans="1:14" s="11" customFormat="1" ht="9" x14ac:dyDescent="0.15">
      <c r="A25" s="83" t="s">
        <v>2</v>
      </c>
      <c r="B25" s="61">
        <v>121952661.62</v>
      </c>
      <c r="C25" s="61">
        <v>2592353.9300000002</v>
      </c>
      <c r="D25" s="61">
        <v>916205.12</v>
      </c>
      <c r="E25" s="84">
        <v>120276512.81</v>
      </c>
      <c r="G25" s="83" t="s">
        <v>2</v>
      </c>
      <c r="H25" s="61">
        <v>463352996.94999999</v>
      </c>
      <c r="I25" s="61">
        <v>417585283.44</v>
      </c>
      <c r="J25" s="61">
        <v>45767713.509999998</v>
      </c>
      <c r="K25" s="66">
        <f t="shared" si="1"/>
        <v>0.10960087753326211</v>
      </c>
      <c r="L25" s="61">
        <v>973000000</v>
      </c>
      <c r="M25" s="85">
        <f t="shared" ref="M25" si="2">H25/L25</f>
        <v>0.4762106854573484</v>
      </c>
      <c r="N25" s="71"/>
    </row>
    <row r="26" spans="1:14" ht="3" customHeight="1" x14ac:dyDescent="0.15">
      <c r="A26" s="76"/>
      <c r="B26" s="81"/>
      <c r="C26" s="81"/>
      <c r="D26" s="81"/>
      <c r="E26" s="80"/>
      <c r="G26" s="76"/>
      <c r="H26" s="81"/>
      <c r="I26" s="81"/>
      <c r="J26" s="81"/>
      <c r="K26" s="65"/>
      <c r="L26" s="81"/>
      <c r="M26" s="82"/>
      <c r="N26" s="75"/>
    </row>
    <row r="27" spans="1:14" ht="5.0999999999999996" customHeight="1" x14ac:dyDescent="0.15">
      <c r="A27" s="62"/>
      <c r="B27" s="77"/>
      <c r="C27" s="77"/>
      <c r="D27" s="77"/>
      <c r="E27" s="78"/>
      <c r="G27" s="62"/>
      <c r="H27" s="77"/>
      <c r="I27" s="77"/>
      <c r="J27" s="77"/>
      <c r="K27" s="64"/>
      <c r="L27" s="77"/>
      <c r="M27" s="79"/>
      <c r="N27" s="75"/>
    </row>
    <row r="28" spans="1:14" ht="9" customHeight="1" x14ac:dyDescent="0.15">
      <c r="A28" s="62" t="s">
        <v>3</v>
      </c>
      <c r="B28" s="77"/>
      <c r="C28" s="77"/>
      <c r="D28" s="77"/>
      <c r="E28" s="78"/>
      <c r="G28" s="62" t="s">
        <v>3</v>
      </c>
      <c r="H28" s="77"/>
      <c r="I28" s="77"/>
      <c r="J28" s="77"/>
      <c r="K28" s="64"/>
      <c r="L28" s="77"/>
      <c r="M28" s="79"/>
      <c r="N28" s="75"/>
    </row>
    <row r="29" spans="1:14" ht="9" x14ac:dyDescent="0.15">
      <c r="A29" s="62" t="s">
        <v>121</v>
      </c>
      <c r="B29" s="77">
        <v>439757.88</v>
      </c>
      <c r="C29" s="77">
        <v>3.71</v>
      </c>
      <c r="D29" s="77">
        <v>7879.4</v>
      </c>
      <c r="E29" s="78">
        <v>447633.57</v>
      </c>
      <c r="G29" s="62" t="s">
        <v>121</v>
      </c>
      <c r="H29" s="77">
        <v>11099803.32</v>
      </c>
      <c r="I29" s="77">
        <v>11587763.07</v>
      </c>
      <c r="J29" s="77">
        <v>-487959.75</v>
      </c>
      <c r="K29" s="64">
        <f t="shared" ref="K29:K32" si="3">IF(ISERROR((H29-I29)/ABS(I29)),"",(H29-I29)/ABS(I29))</f>
        <v>-4.2109917768624175E-2</v>
      </c>
      <c r="L29" s="77">
        <v>17100000</v>
      </c>
      <c r="M29" s="79">
        <f t="shared" ref="M29:M32" si="4">H29/L29</f>
        <v>0.64911130526315797</v>
      </c>
      <c r="N29" s="75"/>
    </row>
    <row r="30" spans="1:14" ht="9" x14ac:dyDescent="0.15">
      <c r="A30" s="62" t="s">
        <v>122</v>
      </c>
      <c r="B30" s="77">
        <v>151153.20000000001</v>
      </c>
      <c r="C30" s="77">
        <v>1156.49</v>
      </c>
      <c r="D30" s="77">
        <v>18465.830000000002</v>
      </c>
      <c r="E30" s="78">
        <v>168462.54</v>
      </c>
      <c r="G30" s="62" t="s">
        <v>122</v>
      </c>
      <c r="H30" s="77">
        <v>4757545.66</v>
      </c>
      <c r="I30" s="77">
        <v>4243063.42</v>
      </c>
      <c r="J30" s="77">
        <v>514482.24</v>
      </c>
      <c r="K30" s="64">
        <f t="shared" si="3"/>
        <v>0.12125254540739347</v>
      </c>
      <c r="L30" s="77">
        <v>9000000</v>
      </c>
      <c r="M30" s="79">
        <f t="shared" si="4"/>
        <v>0.52861618444444447</v>
      </c>
      <c r="N30" s="75"/>
    </row>
    <row r="31" spans="1:14" ht="9" x14ac:dyDescent="0.15">
      <c r="A31" s="62" t="s">
        <v>62</v>
      </c>
      <c r="B31" s="77">
        <v>144754.22</v>
      </c>
      <c r="C31" s="77" t="s">
        <v>100</v>
      </c>
      <c r="D31" s="77" t="s">
        <v>100</v>
      </c>
      <c r="E31" s="78">
        <v>144754.22</v>
      </c>
      <c r="G31" s="62" t="s">
        <v>62</v>
      </c>
      <c r="H31" s="77">
        <v>2837745.11</v>
      </c>
      <c r="I31" s="77">
        <v>2718879.75</v>
      </c>
      <c r="J31" s="77">
        <v>118865.36</v>
      </c>
      <c r="K31" s="64">
        <f t="shared" si="3"/>
        <v>4.3718505755909166E-2</v>
      </c>
      <c r="L31" s="77">
        <v>5300000</v>
      </c>
      <c r="M31" s="79">
        <f t="shared" si="4"/>
        <v>0.53542360566037739</v>
      </c>
      <c r="N31" s="75"/>
    </row>
    <row r="32" spans="1:14" ht="9" x14ac:dyDescent="0.15">
      <c r="A32" s="62" t="s">
        <v>64</v>
      </c>
      <c r="B32" s="77">
        <v>1520160.27</v>
      </c>
      <c r="C32" s="77">
        <v>395017.08</v>
      </c>
      <c r="D32" s="77">
        <v>52865.51</v>
      </c>
      <c r="E32" s="78">
        <v>1178008.7</v>
      </c>
      <c r="G32" s="62" t="s">
        <v>64</v>
      </c>
      <c r="H32" s="77">
        <v>24326229.170000002</v>
      </c>
      <c r="I32" s="77">
        <v>14908388.119999999</v>
      </c>
      <c r="J32" s="77">
        <v>9417841.0500000007</v>
      </c>
      <c r="K32" s="64">
        <f t="shared" si="3"/>
        <v>0.63171423860140308</v>
      </c>
      <c r="L32" s="77">
        <v>138000000</v>
      </c>
      <c r="M32" s="79">
        <f t="shared" si="4"/>
        <v>0.1762770229710145</v>
      </c>
      <c r="N32" s="75"/>
    </row>
    <row r="33" spans="1:14" ht="5.0999999999999996" customHeight="1" x14ac:dyDescent="0.15">
      <c r="A33" s="76"/>
      <c r="B33" s="81"/>
      <c r="C33" s="81"/>
      <c r="D33" s="81"/>
      <c r="E33" s="80"/>
      <c r="G33" s="76"/>
      <c r="H33" s="81"/>
      <c r="I33" s="81"/>
      <c r="J33" s="81"/>
      <c r="K33" s="65"/>
      <c r="L33" s="81"/>
      <c r="M33" s="82"/>
      <c r="N33" s="75"/>
    </row>
    <row r="34" spans="1:14" ht="3" customHeight="1" x14ac:dyDescent="0.15">
      <c r="A34" s="62"/>
      <c r="B34" s="77"/>
      <c r="C34" s="77"/>
      <c r="D34" s="77"/>
      <c r="E34" s="78"/>
      <c r="G34" s="62"/>
      <c r="H34" s="77"/>
      <c r="I34" s="77"/>
      <c r="J34" s="77"/>
      <c r="K34" s="64"/>
      <c r="L34" s="77"/>
      <c r="M34" s="79"/>
      <c r="N34" s="75"/>
    </row>
    <row r="35" spans="1:14" s="11" customFormat="1" ht="9" x14ac:dyDescent="0.15">
      <c r="A35" s="69" t="s">
        <v>11</v>
      </c>
      <c r="B35" s="61">
        <v>2255825.5699999998</v>
      </c>
      <c r="C35" s="61">
        <v>396177.28</v>
      </c>
      <c r="D35" s="61">
        <v>79210.740000000005</v>
      </c>
      <c r="E35" s="84">
        <v>1938859.03</v>
      </c>
      <c r="G35" s="69" t="s">
        <v>11</v>
      </c>
      <c r="H35" s="61">
        <v>43021323.259999998</v>
      </c>
      <c r="I35" s="61">
        <v>33458094.359999999</v>
      </c>
      <c r="J35" s="61">
        <v>9563228.9000000004</v>
      </c>
      <c r="K35" s="66">
        <f>IF(ISERROR((H35-I35)/ABS(I35)),"",(H35-I35)/ABS(I35))</f>
        <v>0.28582706465892094</v>
      </c>
      <c r="L35" s="61">
        <v>169400000</v>
      </c>
      <c r="M35" s="85">
        <f t="shared" ref="M35" si="5">H35/L35</f>
        <v>0.25396294722550178</v>
      </c>
      <c r="N35" s="71"/>
    </row>
    <row r="36" spans="1:14" ht="3" customHeight="1" x14ac:dyDescent="0.15">
      <c r="A36" s="76"/>
      <c r="B36" s="81"/>
      <c r="C36" s="81"/>
      <c r="D36" s="81"/>
      <c r="E36" s="80"/>
      <c r="G36" s="76"/>
      <c r="H36" s="81"/>
      <c r="I36" s="81"/>
      <c r="J36" s="81"/>
      <c r="K36" s="65"/>
      <c r="L36" s="81"/>
      <c r="M36" s="82"/>
      <c r="N36" s="75"/>
    </row>
    <row r="37" spans="1:14" ht="3" customHeight="1" x14ac:dyDescent="0.15">
      <c r="A37" s="62"/>
      <c r="B37" s="77"/>
      <c r="C37" s="77"/>
      <c r="D37" s="77"/>
      <c r="E37" s="78"/>
      <c r="G37" s="62"/>
      <c r="H37" s="77"/>
      <c r="I37" s="77"/>
      <c r="J37" s="77"/>
      <c r="K37" s="64"/>
      <c r="L37" s="77"/>
      <c r="M37" s="79"/>
      <c r="N37" s="75"/>
    </row>
    <row r="38" spans="1:14" ht="9" x14ac:dyDescent="0.15">
      <c r="A38" s="62" t="s">
        <v>67</v>
      </c>
      <c r="B38" s="77">
        <v>289632.71000000002</v>
      </c>
      <c r="C38" s="77">
        <v>6249.73</v>
      </c>
      <c r="D38" s="77">
        <v>3566.13</v>
      </c>
      <c r="E38" s="78">
        <v>286949.11</v>
      </c>
      <c r="G38" s="62" t="s">
        <v>67</v>
      </c>
      <c r="H38" s="77">
        <v>5491687.9299999997</v>
      </c>
      <c r="I38" s="77">
        <v>4971434.2</v>
      </c>
      <c r="J38" s="77">
        <v>520253.73</v>
      </c>
      <c r="K38" s="64">
        <f t="shared" ref="K38:K43" si="6">IF(ISERROR((H38-I38)/ABS(I38)),"",(H38-I38)/ABS(I38))</f>
        <v>0.10464862031161944</v>
      </c>
      <c r="L38" s="77">
        <v>10000000</v>
      </c>
      <c r="M38" s="79">
        <f t="shared" ref="M38:M40" si="7">H38/L38</f>
        <v>0.54916879299999999</v>
      </c>
      <c r="N38" s="75"/>
    </row>
    <row r="39" spans="1:14" ht="9" x14ac:dyDescent="0.15">
      <c r="A39" s="62" t="s">
        <v>124</v>
      </c>
      <c r="B39" s="77">
        <v>2803326.3</v>
      </c>
      <c r="C39" s="77">
        <v>379</v>
      </c>
      <c r="D39" s="77">
        <v>26.63</v>
      </c>
      <c r="E39" s="78">
        <v>2802973.93</v>
      </c>
      <c r="G39" s="62" t="s">
        <v>124</v>
      </c>
      <c r="H39" s="77">
        <v>10678555.630000001</v>
      </c>
      <c r="I39" s="77">
        <v>10162654.470000001</v>
      </c>
      <c r="J39" s="77">
        <v>515901.16</v>
      </c>
      <c r="K39" s="64">
        <f t="shared" si="6"/>
        <v>5.0764410176783285E-2</v>
      </c>
      <c r="L39" s="77">
        <v>17000000</v>
      </c>
      <c r="M39" s="79">
        <f t="shared" si="7"/>
        <v>0.62815033117647068</v>
      </c>
      <c r="N39" s="75"/>
    </row>
    <row r="40" spans="1:14" ht="9" x14ac:dyDescent="0.15">
      <c r="A40" s="62" t="s">
        <v>90</v>
      </c>
      <c r="B40" s="77">
        <v>17552712.780000001</v>
      </c>
      <c r="C40" s="77" t="s">
        <v>100</v>
      </c>
      <c r="D40" s="77" t="s">
        <v>100</v>
      </c>
      <c r="E40" s="78">
        <v>17552712.780000001</v>
      </c>
      <c r="G40" s="62" t="s">
        <v>90</v>
      </c>
      <c r="H40" s="77">
        <v>21078895.350000001</v>
      </c>
      <c r="I40" s="77">
        <v>18798744.300000001</v>
      </c>
      <c r="J40" s="77">
        <v>2280151.0499999998</v>
      </c>
      <c r="K40" s="64">
        <f t="shared" si="6"/>
        <v>0.12129273177038749</v>
      </c>
      <c r="L40" s="77">
        <v>21600000</v>
      </c>
      <c r="M40" s="79">
        <f t="shared" si="7"/>
        <v>0.97587478472222233</v>
      </c>
      <c r="N40" s="75"/>
    </row>
    <row r="41" spans="1:14" ht="9" x14ac:dyDescent="0.15">
      <c r="A41" s="62" t="s">
        <v>49</v>
      </c>
      <c r="B41" s="77">
        <v>5689.47</v>
      </c>
      <c r="C41" s="77" t="s">
        <v>100</v>
      </c>
      <c r="D41" s="77" t="s">
        <v>100</v>
      </c>
      <c r="E41" s="78">
        <v>5689.47</v>
      </c>
      <c r="G41" s="62" t="s">
        <v>49</v>
      </c>
      <c r="H41" s="77">
        <v>5689.47</v>
      </c>
      <c r="I41" s="77">
        <v>4691.88</v>
      </c>
      <c r="J41" s="77">
        <v>997.59</v>
      </c>
      <c r="K41" s="64">
        <f t="shared" si="6"/>
        <v>0.21262052737921688</v>
      </c>
      <c r="L41" s="77">
        <v>4300000</v>
      </c>
      <c r="M41" s="79"/>
      <c r="N41" s="75"/>
    </row>
    <row r="42" spans="1:14" ht="9" x14ac:dyDescent="0.15">
      <c r="A42" s="62" t="s">
        <v>68</v>
      </c>
      <c r="B42" s="77" t="s">
        <v>100</v>
      </c>
      <c r="C42" s="77" t="s">
        <v>100</v>
      </c>
      <c r="D42" s="77" t="s">
        <v>100</v>
      </c>
      <c r="E42" s="78" t="s">
        <v>100</v>
      </c>
      <c r="G42" s="62" t="s">
        <v>68</v>
      </c>
      <c r="H42" s="77">
        <v>275125.14</v>
      </c>
      <c r="I42" s="77">
        <v>2064051.44</v>
      </c>
      <c r="J42" s="77">
        <v>-1788926.3</v>
      </c>
      <c r="K42" s="64">
        <f t="shared" si="6"/>
        <v>-0.86670625805721191</v>
      </c>
      <c r="L42" s="77">
        <v>3000000</v>
      </c>
      <c r="M42" s="79">
        <f t="shared" ref="M42" si="8">H42/L42</f>
        <v>9.1708380000000006E-2</v>
      </c>
      <c r="N42" s="75"/>
    </row>
    <row r="43" spans="1:14" ht="9" hidden="1" x14ac:dyDescent="0.15">
      <c r="A43" s="62" t="s">
        <v>54</v>
      </c>
      <c r="B43" s="77"/>
      <c r="C43" s="77"/>
      <c r="D43" s="77"/>
      <c r="E43" s="78"/>
      <c r="G43" s="62" t="s">
        <v>54</v>
      </c>
      <c r="H43" s="77"/>
      <c r="I43" s="77"/>
      <c r="J43" s="77"/>
      <c r="K43" s="64" t="str">
        <f t="shared" si="6"/>
        <v/>
      </c>
      <c r="L43" s="77"/>
      <c r="M43" s="79"/>
      <c r="N43" s="75"/>
    </row>
    <row r="44" spans="1:14" ht="5.0999999999999996" customHeight="1" x14ac:dyDescent="0.15">
      <c r="A44" s="76"/>
      <c r="B44" s="81"/>
      <c r="C44" s="81"/>
      <c r="D44" s="81"/>
      <c r="E44" s="80"/>
      <c r="G44" s="76"/>
      <c r="H44" s="81"/>
      <c r="I44" s="81"/>
      <c r="J44" s="81"/>
      <c r="K44" s="65"/>
      <c r="L44" s="81"/>
      <c r="M44" s="82"/>
      <c r="N44" s="75"/>
    </row>
    <row r="45" spans="1:14" ht="3" customHeight="1" x14ac:dyDescent="0.15">
      <c r="A45" s="62"/>
      <c r="B45" s="77"/>
      <c r="C45" s="77"/>
      <c r="D45" s="77"/>
      <c r="E45" s="78"/>
      <c r="G45" s="62"/>
      <c r="H45" s="77"/>
      <c r="I45" s="77"/>
      <c r="J45" s="77"/>
      <c r="K45" s="64"/>
      <c r="L45" s="77"/>
      <c r="M45" s="79"/>
      <c r="N45" s="75"/>
    </row>
    <row r="46" spans="1:14" s="11" customFormat="1" ht="9" x14ac:dyDescent="0.15">
      <c r="A46" s="69" t="s">
        <v>37</v>
      </c>
      <c r="B46" s="61">
        <v>144859848.44999999</v>
      </c>
      <c r="C46" s="61">
        <v>2995159.94</v>
      </c>
      <c r="D46" s="61">
        <v>999008.62</v>
      </c>
      <c r="E46" s="84">
        <v>142863697.13</v>
      </c>
      <c r="G46" s="69" t="s">
        <v>37</v>
      </c>
      <c r="H46" s="61">
        <v>543904273.73000002</v>
      </c>
      <c r="I46" s="61">
        <v>487044954.08999997</v>
      </c>
      <c r="J46" s="61">
        <v>56859319.640000001</v>
      </c>
      <c r="K46" s="66">
        <f>IF(ISERROR((H46-I46)/ABS(I46)),"",(H46-I46)/ABS(I46))</f>
        <v>0.11674347339505162</v>
      </c>
      <c r="L46" s="61">
        <v>1198300000</v>
      </c>
      <c r="M46" s="85">
        <f t="shared" ref="M46" si="9">H46/L46</f>
        <v>0.45389658159893181</v>
      </c>
      <c r="N46" s="71"/>
    </row>
    <row r="47" spans="1:14" ht="3" customHeight="1" x14ac:dyDescent="0.15">
      <c r="A47" s="76"/>
      <c r="B47" s="81"/>
      <c r="C47" s="81"/>
      <c r="D47" s="81"/>
      <c r="E47" s="80"/>
      <c r="G47" s="76"/>
      <c r="H47" s="81"/>
      <c r="I47" s="81"/>
      <c r="J47" s="81"/>
      <c r="K47" s="65"/>
      <c r="L47" s="81"/>
      <c r="M47" s="82"/>
      <c r="N47" s="75"/>
    </row>
    <row r="48" spans="1:14" ht="5.0999999999999996" customHeight="1" x14ac:dyDescent="0.15">
      <c r="A48" s="62"/>
      <c r="B48" s="77"/>
      <c r="C48" s="77"/>
      <c r="D48" s="77"/>
      <c r="E48" s="78"/>
      <c r="G48" s="62"/>
      <c r="H48" s="77"/>
      <c r="I48" s="77"/>
      <c r="J48" s="77"/>
      <c r="K48" s="64"/>
      <c r="L48" s="77"/>
      <c r="M48" s="79"/>
      <c r="N48" s="75"/>
    </row>
    <row r="49" spans="1:14" ht="9" x14ac:dyDescent="0.15">
      <c r="A49" s="62" t="s">
        <v>84</v>
      </c>
      <c r="B49" s="77">
        <v>197543622.34999999</v>
      </c>
      <c r="C49" s="77">
        <v>56438823.609999999</v>
      </c>
      <c r="D49" s="77">
        <v>714220.41</v>
      </c>
      <c r="E49" s="78">
        <v>141819019.15000001</v>
      </c>
      <c r="G49" s="62" t="s">
        <v>84</v>
      </c>
      <c r="H49" s="77">
        <v>353980463.43000001</v>
      </c>
      <c r="I49" s="77">
        <v>331602317.48000002</v>
      </c>
      <c r="J49" s="77">
        <v>22378145.949999999</v>
      </c>
      <c r="K49" s="64">
        <f t="shared" ref="K49:K68" si="10">IF(ISERROR((H49-I49)/ABS(I49)),"",(H49-I49)/ABS(I49))</f>
        <v>6.7484890093838637E-2</v>
      </c>
      <c r="L49" s="77">
        <v>663529600</v>
      </c>
      <c r="M49" s="79">
        <f t="shared" ref="M49:M61" si="11">H49/L49</f>
        <v>0.53348104354349835</v>
      </c>
      <c r="N49" s="75"/>
    </row>
    <row r="50" spans="1:14" ht="9" x14ac:dyDescent="0.15">
      <c r="A50" s="62" t="s">
        <v>69</v>
      </c>
      <c r="B50" s="77">
        <v>2190248.67</v>
      </c>
      <c r="C50" s="77">
        <v>16112.23</v>
      </c>
      <c r="D50" s="77">
        <v>4722.76</v>
      </c>
      <c r="E50" s="78">
        <v>2178859.2000000002</v>
      </c>
      <c r="G50" s="62" t="s">
        <v>69</v>
      </c>
      <c r="H50" s="77">
        <v>14973536.23</v>
      </c>
      <c r="I50" s="77">
        <v>14839057.85</v>
      </c>
      <c r="J50" s="77">
        <v>134478.38</v>
      </c>
      <c r="K50" s="64">
        <f t="shared" si="10"/>
        <v>9.0624607949756613E-3</v>
      </c>
      <c r="L50" s="77">
        <v>26700000</v>
      </c>
      <c r="M50" s="79">
        <f t="shared" si="11"/>
        <v>0.56080660037453189</v>
      </c>
      <c r="N50" s="75"/>
    </row>
    <row r="51" spans="1:14" ht="9" x14ac:dyDescent="0.15">
      <c r="A51" s="62" t="s">
        <v>50</v>
      </c>
      <c r="B51" s="77">
        <v>510840.8</v>
      </c>
      <c r="C51" s="77">
        <v>2607.96</v>
      </c>
      <c r="D51" s="77">
        <v>1719.13</v>
      </c>
      <c r="E51" s="78">
        <v>509951.97</v>
      </c>
      <c r="G51" s="62" t="s">
        <v>50</v>
      </c>
      <c r="H51" s="77">
        <v>4994575.17</v>
      </c>
      <c r="I51" s="77">
        <v>4219527.5599999996</v>
      </c>
      <c r="J51" s="77">
        <v>775047.61</v>
      </c>
      <c r="K51" s="64">
        <f t="shared" si="10"/>
        <v>0.1836811346718637</v>
      </c>
      <c r="L51" s="77">
        <v>6500000</v>
      </c>
      <c r="M51" s="79">
        <f t="shared" si="11"/>
        <v>0.76839617999999998</v>
      </c>
      <c r="N51" s="75"/>
    </row>
    <row r="52" spans="1:14" ht="9" x14ac:dyDescent="0.15">
      <c r="A52" s="62" t="s">
        <v>70</v>
      </c>
      <c r="B52" s="77">
        <v>351472.48</v>
      </c>
      <c r="C52" s="77" t="s">
        <v>100</v>
      </c>
      <c r="D52" s="77" t="s">
        <v>100</v>
      </c>
      <c r="E52" s="78">
        <v>351472.48</v>
      </c>
      <c r="G52" s="62" t="s">
        <v>70</v>
      </c>
      <c r="H52" s="77">
        <v>2169973.25</v>
      </c>
      <c r="I52" s="77">
        <v>2820629.34</v>
      </c>
      <c r="J52" s="77">
        <v>-650656.09</v>
      </c>
      <c r="K52" s="64">
        <f t="shared" si="10"/>
        <v>-0.2306776295534102</v>
      </c>
      <c r="L52" s="77">
        <v>4300000</v>
      </c>
      <c r="M52" s="79">
        <f t="shared" si="11"/>
        <v>0.50464494186046516</v>
      </c>
      <c r="N52" s="75"/>
    </row>
    <row r="53" spans="1:14" ht="9" x14ac:dyDescent="0.15">
      <c r="A53" s="62" t="s">
        <v>71</v>
      </c>
      <c r="B53" s="77"/>
      <c r="C53" s="77"/>
      <c r="D53" s="77"/>
      <c r="E53" s="78"/>
      <c r="G53" s="62" t="s">
        <v>71</v>
      </c>
      <c r="H53" s="77"/>
      <c r="I53" s="77"/>
      <c r="J53" s="77"/>
      <c r="K53" s="64" t="str">
        <f t="shared" si="10"/>
        <v/>
      </c>
      <c r="L53" s="77"/>
      <c r="M53" s="79"/>
      <c r="N53" s="75"/>
    </row>
    <row r="54" spans="1:14" ht="9" x14ac:dyDescent="0.15">
      <c r="A54" s="62" t="s">
        <v>51</v>
      </c>
      <c r="B54" s="77">
        <v>33641.019999999997</v>
      </c>
      <c r="C54" s="77" t="s">
        <v>100</v>
      </c>
      <c r="D54" s="77" t="s">
        <v>100</v>
      </c>
      <c r="E54" s="78">
        <v>33641.019999999997</v>
      </c>
      <c r="G54" s="62" t="s">
        <v>51</v>
      </c>
      <c r="H54" s="77">
        <v>280604.28999999998</v>
      </c>
      <c r="I54" s="77">
        <v>348224.84</v>
      </c>
      <c r="J54" s="77">
        <v>-67620.55</v>
      </c>
      <c r="K54" s="64">
        <f t="shared" si="10"/>
        <v>-0.19418646297604744</v>
      </c>
      <c r="L54" s="77">
        <v>636898</v>
      </c>
      <c r="M54" s="79">
        <f t="shared" si="11"/>
        <v>0.44057963755577811</v>
      </c>
      <c r="N54" s="75"/>
    </row>
    <row r="55" spans="1:14" ht="9" x14ac:dyDescent="0.15">
      <c r="A55" s="62" t="s">
        <v>52</v>
      </c>
      <c r="B55" s="77">
        <v>597.37</v>
      </c>
      <c r="C55" s="77">
        <v>1072.17</v>
      </c>
      <c r="D55" s="77" t="s">
        <v>100</v>
      </c>
      <c r="E55" s="78">
        <v>-474.8</v>
      </c>
      <c r="G55" s="62" t="s">
        <v>52</v>
      </c>
      <c r="H55" s="77">
        <v>15588.4</v>
      </c>
      <c r="I55" s="77">
        <v>13467.85</v>
      </c>
      <c r="J55" s="77">
        <v>2120.5500000000002</v>
      </c>
      <c r="K55" s="64">
        <f t="shared" si="10"/>
        <v>0.15745274858273586</v>
      </c>
      <c r="L55" s="77">
        <v>9502</v>
      </c>
      <c r="M55" s="79">
        <f t="shared" si="11"/>
        <v>1.6405388339296989</v>
      </c>
      <c r="N55" s="75"/>
    </row>
    <row r="56" spans="1:14" ht="9" x14ac:dyDescent="0.15">
      <c r="A56" s="62" t="s">
        <v>4</v>
      </c>
      <c r="B56" s="77"/>
      <c r="C56" s="77"/>
      <c r="D56" s="77"/>
      <c r="E56" s="78"/>
      <c r="G56" s="62" t="s">
        <v>4</v>
      </c>
      <c r="H56" s="77"/>
      <c r="I56" s="77"/>
      <c r="J56" s="77"/>
      <c r="K56" s="64" t="str">
        <f t="shared" si="10"/>
        <v/>
      </c>
      <c r="L56" s="77"/>
      <c r="M56" s="79"/>
      <c r="N56" s="75"/>
    </row>
    <row r="57" spans="1:14" ht="9" x14ac:dyDescent="0.15">
      <c r="A57" s="62" t="s">
        <v>61</v>
      </c>
      <c r="B57" s="77">
        <v>41539671.109999999</v>
      </c>
      <c r="C57" s="77">
        <v>89045.15</v>
      </c>
      <c r="D57" s="77" t="s">
        <v>100</v>
      </c>
      <c r="E57" s="78">
        <v>41450625.960000001</v>
      </c>
      <c r="G57" s="62" t="s">
        <v>61</v>
      </c>
      <c r="H57" s="77">
        <v>132988273.2</v>
      </c>
      <c r="I57" s="77">
        <v>120401937.87</v>
      </c>
      <c r="J57" s="77">
        <v>12586335.33</v>
      </c>
      <c r="K57" s="64">
        <f t="shared" si="10"/>
        <v>0.10453598631933712</v>
      </c>
      <c r="L57" s="77">
        <v>254520000</v>
      </c>
      <c r="M57" s="79">
        <f t="shared" si="11"/>
        <v>0.52250618104667612</v>
      </c>
      <c r="N57" s="75"/>
    </row>
    <row r="58" spans="1:14" ht="9" x14ac:dyDescent="0.15">
      <c r="A58" s="62" t="s">
        <v>45</v>
      </c>
      <c r="B58" s="77" t="s">
        <v>100</v>
      </c>
      <c r="C58" s="77">
        <v>5.91</v>
      </c>
      <c r="D58" s="77" t="s">
        <v>100</v>
      </c>
      <c r="E58" s="78">
        <v>-5.91</v>
      </c>
      <c r="G58" s="62" t="s">
        <v>45</v>
      </c>
      <c r="H58" s="77">
        <v>-5.91</v>
      </c>
      <c r="I58" s="77">
        <v>-1337.06</v>
      </c>
      <c r="J58" s="77">
        <v>1331.15</v>
      </c>
      <c r="K58" s="64">
        <f t="shared" si="10"/>
        <v>0.9955798543072113</v>
      </c>
      <c r="L58" s="77" t="s">
        <v>100</v>
      </c>
      <c r="M58" s="79"/>
      <c r="N58" s="75"/>
    </row>
    <row r="59" spans="1:14" ht="9" x14ac:dyDescent="0.15">
      <c r="A59" s="62" t="s">
        <v>53</v>
      </c>
      <c r="B59" s="77">
        <v>7429161.1900000004</v>
      </c>
      <c r="C59" s="77" t="s">
        <v>100</v>
      </c>
      <c r="D59" s="77" t="s">
        <v>100</v>
      </c>
      <c r="E59" s="78">
        <v>7429161.1900000004</v>
      </c>
      <c r="G59" s="62" t="s">
        <v>53</v>
      </c>
      <c r="H59" s="77">
        <v>28216714.120000001</v>
      </c>
      <c r="I59" s="77">
        <v>24488255.760000002</v>
      </c>
      <c r="J59" s="77">
        <v>3728458.36</v>
      </c>
      <c r="K59" s="64">
        <f t="shared" si="10"/>
        <v>0.15225495831721086</v>
      </c>
      <c r="L59" s="77">
        <v>54944000</v>
      </c>
      <c r="M59" s="79">
        <f t="shared" si="11"/>
        <v>0.51355405722189873</v>
      </c>
      <c r="N59" s="75"/>
    </row>
    <row r="60" spans="1:14" ht="9" x14ac:dyDescent="0.15">
      <c r="A60" s="62" t="s">
        <v>5</v>
      </c>
      <c r="B60" s="77">
        <v>69700.820000000007</v>
      </c>
      <c r="C60" s="77">
        <v>88318.15</v>
      </c>
      <c r="D60" s="77" t="s">
        <v>100</v>
      </c>
      <c r="E60" s="78">
        <v>-18617.330000000002</v>
      </c>
      <c r="G60" s="62" t="s">
        <v>5</v>
      </c>
      <c r="H60" s="77">
        <v>275458.92</v>
      </c>
      <c r="I60" s="77">
        <v>175587.33</v>
      </c>
      <c r="J60" s="77">
        <v>99871.59</v>
      </c>
      <c r="K60" s="64">
        <f t="shared" si="10"/>
        <v>0.5687858571572334</v>
      </c>
      <c r="L60" s="77">
        <v>323200</v>
      </c>
      <c r="M60" s="79">
        <f t="shared" si="11"/>
        <v>0.85228626237623761</v>
      </c>
      <c r="N60" s="75"/>
    </row>
    <row r="61" spans="1:14" ht="9" x14ac:dyDescent="0.15">
      <c r="A61" s="62" t="s">
        <v>42</v>
      </c>
      <c r="B61" s="77">
        <v>203993.09</v>
      </c>
      <c r="C61" s="77">
        <v>37281.47</v>
      </c>
      <c r="D61" s="77" t="s">
        <v>100</v>
      </c>
      <c r="E61" s="78">
        <v>166711.62</v>
      </c>
      <c r="G61" s="62" t="s">
        <v>42</v>
      </c>
      <c r="H61" s="77">
        <v>1124404.92</v>
      </c>
      <c r="I61" s="77">
        <v>5489123.8200000003</v>
      </c>
      <c r="J61" s="77">
        <v>-4364718.9000000004</v>
      </c>
      <c r="K61" s="64">
        <f t="shared" si="10"/>
        <v>-0.79515766871515026</v>
      </c>
      <c r="L61" s="77">
        <v>7918400</v>
      </c>
      <c r="M61" s="79">
        <f t="shared" si="11"/>
        <v>0.14199900484946454</v>
      </c>
      <c r="N61" s="75"/>
    </row>
    <row r="62" spans="1:14" ht="9" x14ac:dyDescent="0.15">
      <c r="A62" s="62" t="s">
        <v>72</v>
      </c>
      <c r="B62" s="77"/>
      <c r="C62" s="77"/>
      <c r="D62" s="77"/>
      <c r="E62" s="78"/>
      <c r="G62" s="62" t="s">
        <v>72</v>
      </c>
      <c r="H62" s="77"/>
      <c r="I62" s="77"/>
      <c r="J62" s="77"/>
      <c r="K62" s="64" t="str">
        <f>IF(ISERROR((H62-I62)/ABS(I62)),"",(H62-I62)/ABS(I62))</f>
        <v/>
      </c>
      <c r="L62" s="77"/>
      <c r="M62" s="79"/>
      <c r="N62" s="75"/>
    </row>
    <row r="63" spans="1:14" ht="9" x14ac:dyDescent="0.15">
      <c r="A63" s="62" t="s">
        <v>73</v>
      </c>
      <c r="B63" s="77">
        <v>1321114.52</v>
      </c>
      <c r="C63" s="77" t="s">
        <v>100</v>
      </c>
      <c r="D63" s="77" t="s">
        <v>100</v>
      </c>
      <c r="E63" s="78">
        <v>1321114.52</v>
      </c>
      <c r="G63" s="62" t="s">
        <v>73</v>
      </c>
      <c r="H63" s="77">
        <v>8821136.5999999996</v>
      </c>
      <c r="I63" s="77">
        <v>7248030.8700000001</v>
      </c>
      <c r="J63" s="77">
        <v>1573105.73</v>
      </c>
      <c r="K63" s="64">
        <f>IF(ISERROR((H63-I63)/ABS(I63)),"",(H63-I63)/ABS(I63))</f>
        <v>0.217039049393563</v>
      </c>
      <c r="L63" s="77">
        <v>15300000</v>
      </c>
      <c r="M63" s="79">
        <f>H63/L63</f>
        <v>0.57654487581699343</v>
      </c>
      <c r="N63" s="75"/>
    </row>
    <row r="64" spans="1:14" ht="9" x14ac:dyDescent="0.15">
      <c r="A64" s="62" t="s">
        <v>74</v>
      </c>
      <c r="B64" s="77">
        <v>87993.25</v>
      </c>
      <c r="C64" s="77" t="s">
        <v>100</v>
      </c>
      <c r="D64" s="77" t="s">
        <v>100</v>
      </c>
      <c r="E64" s="78">
        <v>87993.25</v>
      </c>
      <c r="G64" s="62" t="s">
        <v>74</v>
      </c>
      <c r="H64" s="77">
        <v>760596.69</v>
      </c>
      <c r="I64" s="77">
        <v>877168.58</v>
      </c>
      <c r="J64" s="77">
        <v>-116571.89</v>
      </c>
      <c r="K64" s="64">
        <f>IF(ISERROR((H64-I64)/ABS(I64)),"",(H64-I64)/ABS(I64))</f>
        <v>-0.13289565159755268</v>
      </c>
      <c r="L64" s="77">
        <v>1400000</v>
      </c>
      <c r="M64" s="79">
        <f>H64/L64</f>
        <v>0.54328334999999994</v>
      </c>
      <c r="N64" s="75"/>
    </row>
    <row r="65" spans="1:14" ht="9" x14ac:dyDescent="0.15">
      <c r="A65" s="62" t="s">
        <v>75</v>
      </c>
      <c r="B65" s="77" t="s">
        <v>100</v>
      </c>
      <c r="C65" s="77" t="s">
        <v>100</v>
      </c>
      <c r="D65" s="77" t="s">
        <v>100</v>
      </c>
      <c r="E65" s="78" t="s">
        <v>100</v>
      </c>
      <c r="G65" s="62" t="s">
        <v>75</v>
      </c>
      <c r="H65" s="77">
        <v>170482.37</v>
      </c>
      <c r="I65" s="77">
        <v>99236.51</v>
      </c>
      <c r="J65" s="77">
        <v>71245.86</v>
      </c>
      <c r="K65" s="64">
        <f>IF(ISERROR((H65-I65)/ABS(I65)),"",(H65-I65)/ABS(I65))</f>
        <v>0.71794000010681558</v>
      </c>
      <c r="L65" s="77">
        <v>170000</v>
      </c>
      <c r="M65" s="79">
        <f>H65/L65</f>
        <v>1.0028374705882352</v>
      </c>
      <c r="N65" s="75"/>
    </row>
    <row r="66" spans="1:14" ht="9" x14ac:dyDescent="0.15">
      <c r="A66" s="62" t="s">
        <v>93</v>
      </c>
      <c r="B66" s="77" t="s">
        <v>100</v>
      </c>
      <c r="C66" s="77" t="s">
        <v>100</v>
      </c>
      <c r="D66" s="77" t="s">
        <v>100</v>
      </c>
      <c r="E66" s="78" t="s">
        <v>100</v>
      </c>
      <c r="G66" s="62" t="s">
        <v>93</v>
      </c>
      <c r="H66" s="77" t="s">
        <v>100</v>
      </c>
      <c r="I66" s="77" t="s">
        <v>100</v>
      </c>
      <c r="J66" s="77" t="s">
        <v>100</v>
      </c>
      <c r="K66" s="64" t="str">
        <f t="shared" ref="K66:K67" si="12">IF(ISERROR((H66-I66)/ABS(I66)),"",(H66-I66)/ABS(I66))</f>
        <v/>
      </c>
      <c r="L66" s="77">
        <v>25856000</v>
      </c>
      <c r="M66" s="79"/>
      <c r="N66" s="75"/>
    </row>
    <row r="67" spans="1:14" ht="9" x14ac:dyDescent="0.15">
      <c r="A67" s="62" t="s">
        <v>125</v>
      </c>
      <c r="B67" s="77">
        <v>345803.37</v>
      </c>
      <c r="C67" s="77" t="s">
        <v>100</v>
      </c>
      <c r="D67" s="77" t="s">
        <v>100</v>
      </c>
      <c r="E67" s="78">
        <v>345803.37</v>
      </c>
      <c r="G67" s="62" t="s">
        <v>125</v>
      </c>
      <c r="H67" s="77">
        <v>345803.37</v>
      </c>
      <c r="I67" s="77" t="s">
        <v>100</v>
      </c>
      <c r="J67" s="77">
        <v>345803.37</v>
      </c>
      <c r="K67" s="64" t="str">
        <f t="shared" si="12"/>
        <v/>
      </c>
      <c r="L67" s="77">
        <v>2300000</v>
      </c>
      <c r="M67" s="79"/>
      <c r="N67" s="75"/>
    </row>
    <row r="68" spans="1:14" ht="9" x14ac:dyDescent="0.15">
      <c r="A68" s="62" t="s">
        <v>54</v>
      </c>
      <c r="B68" s="77" t="s">
        <v>100</v>
      </c>
      <c r="C68" s="77">
        <v>11.43</v>
      </c>
      <c r="D68" s="77" t="s">
        <v>100</v>
      </c>
      <c r="E68" s="78">
        <v>-11.43</v>
      </c>
      <c r="G68" s="62" t="s">
        <v>54</v>
      </c>
      <c r="H68" s="77">
        <v>-437.73</v>
      </c>
      <c r="I68" s="77">
        <v>-13451.52</v>
      </c>
      <c r="J68" s="77">
        <v>13013.79</v>
      </c>
      <c r="K68" s="64">
        <f t="shared" si="10"/>
        <v>0.96745869611761348</v>
      </c>
      <c r="L68" s="77" t="s">
        <v>100</v>
      </c>
      <c r="M68" s="79"/>
      <c r="N68" s="75"/>
    </row>
    <row r="69" spans="1:14" ht="5.0999999999999996" customHeight="1" x14ac:dyDescent="0.15">
      <c r="A69" s="76"/>
      <c r="B69" s="81"/>
      <c r="C69" s="81"/>
      <c r="D69" s="81"/>
      <c r="E69" s="80"/>
      <c r="G69" s="76"/>
      <c r="H69" s="81"/>
      <c r="I69" s="81"/>
      <c r="J69" s="81"/>
      <c r="K69" s="65"/>
      <c r="L69" s="81"/>
      <c r="M69" s="82"/>
      <c r="N69" s="75"/>
    </row>
    <row r="70" spans="1:14" ht="3" customHeight="1" x14ac:dyDescent="0.15">
      <c r="A70" s="62"/>
      <c r="B70" s="77"/>
      <c r="C70" s="77"/>
      <c r="D70" s="77"/>
      <c r="E70" s="78"/>
      <c r="G70" s="62"/>
      <c r="H70" s="77"/>
      <c r="I70" s="77"/>
      <c r="J70" s="77"/>
      <c r="K70" s="64"/>
      <c r="L70" s="77"/>
      <c r="M70" s="79"/>
      <c r="N70" s="75"/>
    </row>
    <row r="71" spans="1:14" s="11" customFormat="1" ht="9" x14ac:dyDescent="0.15">
      <c r="A71" s="69" t="s">
        <v>10</v>
      </c>
      <c r="B71" s="61">
        <v>251627860.03999999</v>
      </c>
      <c r="C71" s="61">
        <v>56673278.079999998</v>
      </c>
      <c r="D71" s="61">
        <v>720662.3</v>
      </c>
      <c r="E71" s="84">
        <v>195675244.25999999</v>
      </c>
      <c r="G71" s="69" t="s">
        <v>10</v>
      </c>
      <c r="H71" s="61">
        <v>549117167.32000005</v>
      </c>
      <c r="I71" s="61">
        <v>512607777.07999998</v>
      </c>
      <c r="J71" s="61">
        <v>36509390.240000002</v>
      </c>
      <c r="K71" s="66">
        <f>IF(ISERROR((H71-I71)/ABS(I71)),"",(H71-I71)/ABS(I71))</f>
        <v>7.1222856679956772E-2</v>
      </c>
      <c r="L71" s="61">
        <v>1064407600</v>
      </c>
      <c r="M71" s="85">
        <f t="shared" ref="M71" si="13">H71/L71</f>
        <v>0.51588993475807576</v>
      </c>
      <c r="N71" s="71"/>
    </row>
    <row r="72" spans="1:14" ht="3" customHeight="1" x14ac:dyDescent="0.15">
      <c r="A72" s="76"/>
      <c r="B72" s="81"/>
      <c r="C72" s="81"/>
      <c r="D72" s="81"/>
      <c r="E72" s="80"/>
      <c r="G72" s="76"/>
      <c r="H72" s="81"/>
      <c r="I72" s="81"/>
      <c r="J72" s="81"/>
      <c r="K72" s="65"/>
      <c r="L72" s="81"/>
      <c r="M72" s="82"/>
      <c r="N72" s="75"/>
    </row>
    <row r="73" spans="1:14" ht="5.0999999999999996" customHeight="1" x14ac:dyDescent="0.15">
      <c r="A73" s="62"/>
      <c r="B73" s="77"/>
      <c r="C73" s="77"/>
      <c r="D73" s="77"/>
      <c r="E73" s="78"/>
      <c r="G73" s="62"/>
      <c r="H73" s="77"/>
      <c r="I73" s="77"/>
      <c r="J73" s="77"/>
      <c r="K73" s="64"/>
      <c r="L73" s="77"/>
      <c r="M73" s="79"/>
      <c r="N73" s="75"/>
    </row>
    <row r="74" spans="1:14" ht="9" x14ac:dyDescent="0.15">
      <c r="A74" s="62" t="s">
        <v>6</v>
      </c>
      <c r="B74" s="77" t="s">
        <v>100</v>
      </c>
      <c r="C74" s="77" t="s">
        <v>100</v>
      </c>
      <c r="D74" s="77" t="s">
        <v>100</v>
      </c>
      <c r="E74" s="78" t="s">
        <v>100</v>
      </c>
      <c r="G74" s="62" t="s">
        <v>6</v>
      </c>
      <c r="H74" s="77">
        <v>281356.08</v>
      </c>
      <c r="I74" s="77">
        <v>34186.67</v>
      </c>
      <c r="J74" s="77">
        <v>247169.41</v>
      </c>
      <c r="K74" s="64">
        <f t="shared" ref="K74:K76" si="14">IF(ISERROR((H74-I74)/ABS(I74)),"",(H74-I74)/ABS(I74))</f>
        <v>7.2299937373251053</v>
      </c>
      <c r="L74" s="77">
        <v>360000</v>
      </c>
      <c r="M74" s="79">
        <f t="shared" ref="M74:M76" si="15">H74/L74</f>
        <v>0.78154466666666667</v>
      </c>
      <c r="N74" s="75"/>
    </row>
    <row r="75" spans="1:14" ht="9" x14ac:dyDescent="0.15">
      <c r="A75" s="62" t="s">
        <v>76</v>
      </c>
      <c r="B75" s="77">
        <v>31171.66</v>
      </c>
      <c r="C75" s="77" t="s">
        <v>100</v>
      </c>
      <c r="D75" s="77" t="s">
        <v>100</v>
      </c>
      <c r="E75" s="78">
        <v>31171.66</v>
      </c>
      <c r="G75" s="62" t="s">
        <v>76</v>
      </c>
      <c r="H75" s="77">
        <v>2318317.9300000002</v>
      </c>
      <c r="I75" s="77">
        <v>1084699.8400000001</v>
      </c>
      <c r="J75" s="77">
        <v>1233618.0900000001</v>
      </c>
      <c r="K75" s="64">
        <f t="shared" si="14"/>
        <v>1.1372898238834441</v>
      </c>
      <c r="L75" s="77">
        <v>4320000</v>
      </c>
      <c r="M75" s="79">
        <f t="shared" si="15"/>
        <v>0.53664766898148153</v>
      </c>
      <c r="N75" s="75"/>
    </row>
    <row r="76" spans="1:14" ht="9" x14ac:dyDescent="0.15">
      <c r="A76" s="62" t="s">
        <v>55</v>
      </c>
      <c r="B76" s="77">
        <v>804</v>
      </c>
      <c r="C76" s="77" t="s">
        <v>100</v>
      </c>
      <c r="D76" s="77" t="s">
        <v>100</v>
      </c>
      <c r="E76" s="78">
        <v>804</v>
      </c>
      <c r="G76" s="62" t="s">
        <v>55</v>
      </c>
      <c r="H76" s="77">
        <v>316923.69</v>
      </c>
      <c r="I76" s="77">
        <v>58039.43</v>
      </c>
      <c r="J76" s="77">
        <v>258884.26</v>
      </c>
      <c r="K76" s="64">
        <f t="shared" si="14"/>
        <v>4.4604893604227334</v>
      </c>
      <c r="L76" s="77">
        <v>320000</v>
      </c>
      <c r="M76" s="79">
        <f t="shared" si="15"/>
        <v>0.99038653124999998</v>
      </c>
      <c r="N76" s="75"/>
    </row>
    <row r="77" spans="1:14" ht="5.0999999999999996" customHeight="1" x14ac:dyDescent="0.15">
      <c r="A77" s="76"/>
      <c r="B77" s="81"/>
      <c r="C77" s="81"/>
      <c r="D77" s="81"/>
      <c r="E77" s="80"/>
      <c r="G77" s="76"/>
      <c r="H77" s="81"/>
      <c r="I77" s="81"/>
      <c r="J77" s="81"/>
      <c r="K77" s="65"/>
      <c r="L77" s="81"/>
      <c r="M77" s="82"/>
      <c r="N77" s="75"/>
    </row>
    <row r="78" spans="1:14" ht="3" customHeight="1" x14ac:dyDescent="0.15">
      <c r="A78" s="62"/>
      <c r="B78" s="77"/>
      <c r="C78" s="77"/>
      <c r="D78" s="77"/>
      <c r="E78" s="78"/>
      <c r="G78" s="62"/>
      <c r="H78" s="77"/>
      <c r="I78" s="77"/>
      <c r="J78" s="77"/>
      <c r="K78" s="64"/>
      <c r="L78" s="77"/>
      <c r="M78" s="79"/>
      <c r="N78" s="75"/>
    </row>
    <row r="79" spans="1:14" s="11" customFormat="1" ht="9" x14ac:dyDescent="0.15">
      <c r="A79" s="69" t="s">
        <v>77</v>
      </c>
      <c r="B79" s="61">
        <v>31975.66</v>
      </c>
      <c r="C79" s="61" t="s">
        <v>100</v>
      </c>
      <c r="D79" s="61" t="s">
        <v>100</v>
      </c>
      <c r="E79" s="84">
        <v>31975.66</v>
      </c>
      <c r="G79" s="69" t="s">
        <v>77</v>
      </c>
      <c r="H79" s="61">
        <v>2916597.7</v>
      </c>
      <c r="I79" s="61">
        <v>1176925.94</v>
      </c>
      <c r="J79" s="61">
        <v>1739671.76</v>
      </c>
      <c r="K79" s="66">
        <f>IF(ISERROR((H79-I79)/ABS(I79)),"",(H79-I79)/ABS(I79))</f>
        <v>1.4781488799541629</v>
      </c>
      <c r="L79" s="61">
        <v>5000000</v>
      </c>
      <c r="M79" s="85">
        <f t="shared" ref="M79" si="16">H79/L79</f>
        <v>0.58331954000000008</v>
      </c>
      <c r="N79" s="71"/>
    </row>
    <row r="80" spans="1:14" ht="3" customHeight="1" x14ac:dyDescent="0.15">
      <c r="A80" s="76"/>
      <c r="B80" s="81"/>
      <c r="C80" s="81"/>
      <c r="D80" s="81"/>
      <c r="E80" s="80"/>
      <c r="G80" s="76"/>
      <c r="H80" s="81"/>
      <c r="I80" s="81"/>
      <c r="J80" s="81"/>
      <c r="K80" s="65"/>
      <c r="L80" s="81"/>
      <c r="M80" s="82"/>
      <c r="N80" s="75"/>
    </row>
    <row r="81" spans="1:14" ht="5.0999999999999996" customHeight="1" x14ac:dyDescent="0.15">
      <c r="A81" s="62"/>
      <c r="B81" s="77"/>
      <c r="C81" s="77"/>
      <c r="D81" s="77"/>
      <c r="E81" s="78"/>
      <c r="G81" s="62"/>
      <c r="H81" s="77"/>
      <c r="I81" s="77"/>
      <c r="J81" s="77"/>
      <c r="K81" s="64"/>
      <c r="L81" s="77"/>
      <c r="M81" s="79"/>
      <c r="N81" s="75"/>
    </row>
    <row r="82" spans="1:14" ht="9" x14ac:dyDescent="0.15">
      <c r="A82" s="62" t="s">
        <v>7</v>
      </c>
      <c r="B82" s="77">
        <f>224004.28-2702.37</f>
        <v>221301.91</v>
      </c>
      <c r="C82" s="77">
        <v>3646.42</v>
      </c>
      <c r="D82" s="77" t="s">
        <v>100</v>
      </c>
      <c r="E82" s="78">
        <f>220357.86-2702.37</f>
        <v>217655.49</v>
      </c>
      <c r="G82" s="62" t="s">
        <v>7</v>
      </c>
      <c r="H82" s="77">
        <f>1028025.33-2702.37</f>
        <v>1025322.96</v>
      </c>
      <c r="I82" s="77">
        <v>666968.05000000005</v>
      </c>
      <c r="J82" s="77">
        <f>+H82-I82</f>
        <v>358354.90999999992</v>
      </c>
      <c r="K82" s="64">
        <f t="shared" ref="K82:K84" si="17">IF(ISERROR((H82-I82)/ABS(I82)),"",(H82-I82)/ABS(I82))</f>
        <v>0.5372894698629116</v>
      </c>
      <c r="L82" s="77">
        <v>1600000</v>
      </c>
      <c r="M82" s="79">
        <f t="shared" ref="M82:M84" si="18">H82/L82</f>
        <v>0.64082684999999995</v>
      </c>
      <c r="N82" s="75"/>
    </row>
    <row r="83" spans="1:14" ht="9" x14ac:dyDescent="0.15">
      <c r="A83" s="62" t="s">
        <v>56</v>
      </c>
      <c r="B83" s="77">
        <f>260901.99-698.25</f>
        <v>260203.74</v>
      </c>
      <c r="C83" s="77">
        <v>2532.25</v>
      </c>
      <c r="D83" s="77">
        <v>8495.6200000000008</v>
      </c>
      <c r="E83" s="78">
        <f>266865.36-698.25</f>
        <v>266167.11</v>
      </c>
      <c r="G83" s="62" t="s">
        <v>56</v>
      </c>
      <c r="H83" s="77">
        <f>1434755.76-698.25</f>
        <v>1434057.51</v>
      </c>
      <c r="I83" s="77">
        <v>846489.85</v>
      </c>
      <c r="J83" s="77">
        <f>+H83-I83</f>
        <v>587567.66</v>
      </c>
      <c r="K83" s="64">
        <f t="shared" si="17"/>
        <v>0.69412251074245024</v>
      </c>
      <c r="L83" s="77">
        <v>1700000</v>
      </c>
      <c r="M83" s="79">
        <f t="shared" si="18"/>
        <v>0.84356324117647064</v>
      </c>
      <c r="N83" s="75"/>
    </row>
    <row r="84" spans="1:14" ht="9" x14ac:dyDescent="0.15">
      <c r="A84" s="62" t="s">
        <v>57</v>
      </c>
      <c r="B84" s="77">
        <v>57189.69</v>
      </c>
      <c r="C84" s="77" t="s">
        <v>100</v>
      </c>
      <c r="D84" s="77">
        <v>56586.7</v>
      </c>
      <c r="E84" s="78">
        <v>113776.39</v>
      </c>
      <c r="G84" s="62" t="s">
        <v>57</v>
      </c>
      <c r="H84" s="77">
        <v>1110704.8400000001</v>
      </c>
      <c r="I84" s="77">
        <v>388902.77</v>
      </c>
      <c r="J84" s="77">
        <v>721802.07</v>
      </c>
      <c r="K84" s="64">
        <f t="shared" si="17"/>
        <v>1.8559962172550224</v>
      </c>
      <c r="L84" s="77">
        <v>1000000</v>
      </c>
      <c r="M84" s="79">
        <f t="shared" si="18"/>
        <v>1.1107048400000001</v>
      </c>
      <c r="N84" s="75"/>
    </row>
    <row r="85" spans="1:14" ht="5.0999999999999996" customHeight="1" x14ac:dyDescent="0.15">
      <c r="A85" s="76"/>
      <c r="B85" s="81"/>
      <c r="C85" s="81"/>
      <c r="D85" s="81"/>
      <c r="E85" s="80"/>
      <c r="G85" s="76"/>
      <c r="H85" s="81"/>
      <c r="I85" s="81"/>
      <c r="J85" s="81"/>
      <c r="K85" s="65"/>
      <c r="L85" s="81"/>
      <c r="M85" s="82"/>
      <c r="N85" s="75"/>
    </row>
    <row r="86" spans="1:14" ht="3" customHeight="1" x14ac:dyDescent="0.15">
      <c r="A86" s="62"/>
      <c r="B86" s="77"/>
      <c r="C86" s="77"/>
      <c r="D86" s="77"/>
      <c r="E86" s="78"/>
      <c r="G86" s="62"/>
      <c r="H86" s="77"/>
      <c r="I86" s="77"/>
      <c r="J86" s="77"/>
      <c r="K86" s="64"/>
      <c r="L86" s="77"/>
      <c r="M86" s="79"/>
      <c r="N86" s="75"/>
    </row>
    <row r="87" spans="1:14" s="11" customFormat="1" ht="9" x14ac:dyDescent="0.15">
      <c r="A87" s="69" t="s">
        <v>78</v>
      </c>
      <c r="B87" s="61">
        <f>+B79+B82+B83+B84</f>
        <v>570671</v>
      </c>
      <c r="C87" s="61">
        <v>6178.67</v>
      </c>
      <c r="D87" s="61">
        <v>65082.32</v>
      </c>
      <c r="E87" s="84">
        <f>+E79+E82+E83+E84</f>
        <v>629574.65</v>
      </c>
      <c r="G87" s="69" t="s">
        <v>78</v>
      </c>
      <c r="H87" s="61">
        <f>+H79+H82+H83+H84</f>
        <v>6486683.0099999998</v>
      </c>
      <c r="I87" s="61">
        <v>3079286.61</v>
      </c>
      <c r="J87" s="61">
        <f>+J79+J82+J83+J84</f>
        <v>3407396.4</v>
      </c>
      <c r="K87" s="66">
        <f>IF(ISERROR((H87-I87)/ABS(I87)),"",(H87-I87)/ABS(I87))</f>
        <v>1.10655383260995</v>
      </c>
      <c r="L87" s="61">
        <v>9300000</v>
      </c>
      <c r="M87" s="85">
        <f t="shared" ref="M87" si="19">H87/L87</f>
        <v>0.69749279677419351</v>
      </c>
      <c r="N87" s="71"/>
    </row>
    <row r="88" spans="1:14" ht="3" customHeight="1" x14ac:dyDescent="0.15">
      <c r="A88" s="76"/>
      <c r="B88" s="81"/>
      <c r="C88" s="81"/>
      <c r="D88" s="81"/>
      <c r="E88" s="80"/>
      <c r="G88" s="76"/>
      <c r="H88" s="81"/>
      <c r="I88" s="81"/>
      <c r="J88" s="81"/>
      <c r="K88" s="65"/>
      <c r="L88" s="81"/>
      <c r="M88" s="82"/>
      <c r="N88" s="75"/>
    </row>
    <row r="89" spans="1:14" ht="9.9499999999999993" customHeight="1" x14ac:dyDescent="0.15">
      <c r="A89" s="76"/>
      <c r="B89" s="81"/>
      <c r="C89" s="81"/>
      <c r="D89" s="81"/>
      <c r="E89" s="80"/>
      <c r="G89" s="76"/>
      <c r="H89" s="81"/>
      <c r="I89" s="81"/>
      <c r="J89" s="81"/>
      <c r="K89" s="65"/>
      <c r="L89" s="81"/>
      <c r="M89" s="82"/>
      <c r="N89" s="75"/>
    </row>
    <row r="90" spans="1:14" ht="3" customHeight="1" x14ac:dyDescent="0.15">
      <c r="A90" s="62"/>
      <c r="B90" s="77"/>
      <c r="C90" s="77"/>
      <c r="D90" s="77"/>
      <c r="E90" s="78"/>
      <c r="G90" s="62"/>
      <c r="H90" s="77"/>
      <c r="I90" s="77"/>
      <c r="J90" s="77"/>
      <c r="K90" s="64"/>
      <c r="L90" s="77"/>
      <c r="M90" s="79"/>
      <c r="N90" s="75"/>
    </row>
    <row r="91" spans="1:14" s="11" customFormat="1" ht="9" x14ac:dyDescent="0.15">
      <c r="A91" s="69" t="s">
        <v>79</v>
      </c>
      <c r="B91" s="61">
        <f>+B46+B71+B87</f>
        <v>397058379.49000001</v>
      </c>
      <c r="C91" s="61">
        <v>59674616.689999998</v>
      </c>
      <c r="D91" s="61">
        <v>1784753.24</v>
      </c>
      <c r="E91" s="84">
        <f>+E46+E71+E87</f>
        <v>339168516.03999996</v>
      </c>
      <c r="G91" s="69" t="s">
        <v>79</v>
      </c>
      <c r="H91" s="61">
        <f>+H46+H71+H87</f>
        <v>1099508124.0600002</v>
      </c>
      <c r="I91" s="61">
        <v>1002732017.78</v>
      </c>
      <c r="J91" s="61">
        <f>+J46+J71+J87</f>
        <v>96776106.280000001</v>
      </c>
      <c r="K91" s="66">
        <f>IF(ISERROR((H91-I91)/ABS(I91)),"",(H91-I91)/ABS(I91))</f>
        <v>9.651243259815101E-2</v>
      </c>
      <c r="L91" s="61">
        <v>2272007600</v>
      </c>
      <c r="M91" s="85">
        <f t="shared" ref="M91" si="20">H91/L91</f>
        <v>0.48393681608283362</v>
      </c>
      <c r="N91" s="71"/>
    </row>
    <row r="92" spans="1:14" ht="3" customHeight="1" x14ac:dyDescent="0.15">
      <c r="A92" s="76"/>
      <c r="B92" s="81"/>
      <c r="C92" s="81"/>
      <c r="D92" s="81"/>
      <c r="E92" s="80"/>
      <c r="G92" s="76"/>
      <c r="H92" s="81"/>
      <c r="I92" s="81"/>
      <c r="J92" s="81"/>
      <c r="K92" s="65"/>
      <c r="L92" s="81"/>
      <c r="M92" s="82"/>
      <c r="N92" s="75"/>
    </row>
    <row r="93" spans="1:14" ht="5.0999999999999996" customHeight="1" x14ac:dyDescent="0.15">
      <c r="A93" s="62"/>
      <c r="B93" s="77"/>
      <c r="C93" s="77"/>
      <c r="D93" s="77"/>
      <c r="E93" s="78"/>
      <c r="G93" s="62"/>
      <c r="H93" s="77"/>
      <c r="I93" s="77"/>
      <c r="J93" s="77"/>
      <c r="K93" s="64"/>
      <c r="L93" s="77"/>
      <c r="M93" s="79"/>
      <c r="N93" s="75"/>
    </row>
    <row r="94" spans="1:14" ht="9" customHeight="1" x14ac:dyDescent="0.15">
      <c r="A94" s="62" t="s">
        <v>58</v>
      </c>
      <c r="B94" s="77"/>
      <c r="C94" s="77"/>
      <c r="D94" s="77"/>
      <c r="E94" s="78"/>
      <c r="G94" s="62" t="s">
        <v>58</v>
      </c>
      <c r="H94" s="77"/>
      <c r="I94" s="77"/>
      <c r="J94" s="77"/>
      <c r="K94" s="64"/>
      <c r="L94" s="77"/>
      <c r="M94" s="79"/>
      <c r="N94" s="75"/>
    </row>
    <row r="95" spans="1:14" ht="9" x14ac:dyDescent="0.15">
      <c r="A95" s="62" t="s">
        <v>60</v>
      </c>
      <c r="B95" s="77">
        <v>72759821.340000004</v>
      </c>
      <c r="C95" s="77" t="s">
        <v>100</v>
      </c>
      <c r="D95" s="77" t="s">
        <v>100</v>
      </c>
      <c r="E95" s="78">
        <v>72759821.340000004</v>
      </c>
      <c r="G95" s="62" t="s">
        <v>60</v>
      </c>
      <c r="H95" s="77">
        <v>147812402.56999999</v>
      </c>
      <c r="I95" s="77">
        <v>102655909.64</v>
      </c>
      <c r="J95" s="77">
        <v>45156492.93</v>
      </c>
      <c r="K95" s="64">
        <f t="shared" ref="K95:K96" si="21">IF(ISERROR((H95-I95)/ABS(I95)),"",(H95-I95)/ABS(I95))</f>
        <v>0.43988205928287549</v>
      </c>
      <c r="L95" s="77">
        <v>219776000</v>
      </c>
      <c r="M95" s="79">
        <f t="shared" ref="M95:M96" si="22">H95/L95</f>
        <v>0.67255934483292079</v>
      </c>
      <c r="N95" s="75"/>
    </row>
    <row r="96" spans="1:14" ht="9" x14ac:dyDescent="0.15">
      <c r="A96" s="62" t="s">
        <v>59</v>
      </c>
      <c r="B96" s="77">
        <v>25584825.57</v>
      </c>
      <c r="C96" s="77" t="s">
        <v>100</v>
      </c>
      <c r="D96" s="77" t="s">
        <v>100</v>
      </c>
      <c r="E96" s="78">
        <v>25584825.57</v>
      </c>
      <c r="G96" s="62" t="s">
        <v>59</v>
      </c>
      <c r="H96" s="77">
        <v>59453390.009999998</v>
      </c>
      <c r="I96" s="77">
        <v>46306799.57</v>
      </c>
      <c r="J96" s="77">
        <v>13146590.439999999</v>
      </c>
      <c r="K96" s="64">
        <f t="shared" si="21"/>
        <v>0.28390194446772038</v>
      </c>
      <c r="L96" s="77">
        <v>119584000</v>
      </c>
      <c r="M96" s="79">
        <f t="shared" si="22"/>
        <v>0.49716843398782445</v>
      </c>
      <c r="N96" s="75"/>
    </row>
    <row r="97" spans="1:14" ht="5.0999999999999996" customHeight="1" x14ac:dyDescent="0.15">
      <c r="A97" s="76"/>
      <c r="B97" s="81"/>
      <c r="C97" s="81"/>
      <c r="D97" s="81"/>
      <c r="E97" s="80"/>
      <c r="G97" s="76"/>
      <c r="H97" s="81"/>
      <c r="I97" s="81"/>
      <c r="J97" s="81"/>
      <c r="K97" s="65"/>
      <c r="L97" s="81"/>
      <c r="M97" s="82"/>
      <c r="N97" s="75"/>
    </row>
    <row r="98" spans="1:14" ht="3" customHeight="1" x14ac:dyDescent="0.15">
      <c r="A98" s="76"/>
      <c r="B98" s="77"/>
      <c r="C98" s="77"/>
      <c r="D98" s="77"/>
      <c r="E98" s="78"/>
      <c r="G98" s="76"/>
      <c r="H98" s="77"/>
      <c r="I98" s="77"/>
      <c r="J98" s="77"/>
      <c r="K98" s="64"/>
      <c r="L98" s="77"/>
      <c r="M98" s="79"/>
      <c r="N98" s="75"/>
    </row>
    <row r="99" spans="1:14" s="11" customFormat="1" ht="9" x14ac:dyDescent="0.15">
      <c r="A99" s="69" t="s">
        <v>43</v>
      </c>
      <c r="B99" s="61">
        <v>98344646.909999996</v>
      </c>
      <c r="C99" s="61" t="s">
        <v>100</v>
      </c>
      <c r="D99" s="61" t="s">
        <v>100</v>
      </c>
      <c r="E99" s="84">
        <v>98344646.909999996</v>
      </c>
      <c r="G99" s="69" t="s">
        <v>43</v>
      </c>
      <c r="H99" s="61">
        <v>207265792.58000001</v>
      </c>
      <c r="I99" s="61">
        <v>148962709.21000001</v>
      </c>
      <c r="J99" s="61">
        <v>58303083.369999997</v>
      </c>
      <c r="K99" s="66">
        <f>IF(ISERROR((H99-I99)/ABS(I99)),"",(H99-I99)/ABS(I99))</f>
        <v>0.39139381714525145</v>
      </c>
      <c r="L99" s="61">
        <v>339360000</v>
      </c>
      <c r="M99" s="85">
        <f t="shared" ref="M99" si="23">H99/L99</f>
        <v>0.61075492863036307</v>
      </c>
      <c r="N99" s="71"/>
    </row>
    <row r="100" spans="1:14" ht="3" customHeight="1" x14ac:dyDescent="0.15">
      <c r="A100" s="76"/>
      <c r="B100" s="81"/>
      <c r="C100" s="81"/>
      <c r="D100" s="81"/>
      <c r="E100" s="80"/>
      <c r="G100" s="76"/>
      <c r="H100" s="81"/>
      <c r="I100" s="81"/>
      <c r="J100" s="81"/>
      <c r="K100" s="65"/>
      <c r="L100" s="81"/>
      <c r="M100" s="82"/>
      <c r="N100" s="75"/>
    </row>
    <row r="101" spans="1:14" ht="5.0999999999999996" customHeight="1" x14ac:dyDescent="0.15">
      <c r="A101" s="62"/>
      <c r="B101" s="77"/>
      <c r="C101" s="77"/>
      <c r="D101" s="77"/>
      <c r="E101" s="78"/>
      <c r="G101" s="62"/>
      <c r="H101" s="77"/>
      <c r="I101" s="77"/>
      <c r="J101" s="77"/>
      <c r="K101" s="64"/>
      <c r="L101" s="77"/>
      <c r="M101" s="79"/>
      <c r="N101" s="75"/>
    </row>
    <row r="102" spans="1:14" ht="9" customHeight="1" x14ac:dyDescent="0.15">
      <c r="A102" s="62" t="s">
        <v>38</v>
      </c>
      <c r="B102" s="77"/>
      <c r="C102" s="77"/>
      <c r="D102" s="77"/>
      <c r="E102" s="78"/>
      <c r="G102" s="62" t="s">
        <v>38</v>
      </c>
      <c r="H102" s="77"/>
      <c r="I102" s="77"/>
      <c r="J102" s="77"/>
      <c r="K102" s="64"/>
      <c r="L102" s="77"/>
      <c r="M102" s="79"/>
      <c r="N102" s="75"/>
    </row>
    <row r="103" spans="1:14" ht="9" customHeight="1" x14ac:dyDescent="0.15">
      <c r="A103" s="62" t="s">
        <v>80</v>
      </c>
      <c r="B103" s="77"/>
      <c r="C103" s="77"/>
      <c r="D103" s="77"/>
      <c r="E103" s="78"/>
      <c r="G103" s="62" t="s">
        <v>80</v>
      </c>
      <c r="H103" s="77"/>
      <c r="I103" s="77"/>
      <c r="J103" s="77"/>
      <c r="K103" s="64"/>
      <c r="L103" s="77"/>
      <c r="M103" s="79"/>
      <c r="N103" s="75"/>
    </row>
    <row r="104" spans="1:14" ht="9" x14ac:dyDescent="0.15">
      <c r="A104" s="62" t="s">
        <v>41</v>
      </c>
      <c r="B104" s="77">
        <v>11282.91</v>
      </c>
      <c r="C104" s="77" t="s">
        <v>100</v>
      </c>
      <c r="D104" s="77" t="s">
        <v>100</v>
      </c>
      <c r="E104" s="78">
        <v>11282.91</v>
      </c>
      <c r="G104" s="62" t="s">
        <v>41</v>
      </c>
      <c r="H104" s="77">
        <v>21319.8</v>
      </c>
      <c r="I104" s="77">
        <v>8217.33</v>
      </c>
      <c r="J104" s="77">
        <v>13102.47</v>
      </c>
      <c r="K104" s="64">
        <f t="shared" ref="K104:K105" si="24">IF(ISERROR((H104-I104)/ABS(I104)),"",(H104-I104)/ABS(I104))</f>
        <v>1.5944923716097563</v>
      </c>
      <c r="L104" s="77">
        <v>30704</v>
      </c>
      <c r="M104" s="79">
        <f t="shared" ref="M104:M105" si="25">H104/L104</f>
        <v>0.69436555497655028</v>
      </c>
      <c r="N104" s="75"/>
    </row>
    <row r="105" spans="1:14" ht="9" x14ac:dyDescent="0.15">
      <c r="A105" s="62" t="s">
        <v>87</v>
      </c>
      <c r="B105" s="77">
        <v>427362.8</v>
      </c>
      <c r="C105" s="77" t="s">
        <v>100</v>
      </c>
      <c r="D105" s="77" t="s">
        <v>100</v>
      </c>
      <c r="E105" s="78">
        <v>427362.8</v>
      </c>
      <c r="G105" s="62" t="s">
        <v>87</v>
      </c>
      <c r="H105" s="77">
        <v>6237754.7199999997</v>
      </c>
      <c r="I105" s="77">
        <v>6346713.8399999999</v>
      </c>
      <c r="J105" s="77">
        <v>-108959.12</v>
      </c>
      <c r="K105" s="64">
        <f t="shared" si="24"/>
        <v>-1.7167800967059218E-2</v>
      </c>
      <c r="L105" s="77">
        <v>7433600</v>
      </c>
      <c r="M105" s="79">
        <f t="shared" si="25"/>
        <v>0.83912972449418854</v>
      </c>
      <c r="N105" s="75"/>
    </row>
    <row r="106" spans="1:14" ht="9" x14ac:dyDescent="0.15">
      <c r="A106" s="62" t="s">
        <v>4</v>
      </c>
      <c r="B106" s="77"/>
      <c r="C106" s="77"/>
      <c r="D106" s="77"/>
      <c r="E106" s="78"/>
      <c r="G106" s="62" t="s">
        <v>4</v>
      </c>
      <c r="H106" s="77"/>
      <c r="I106" s="77"/>
      <c r="J106" s="77"/>
      <c r="K106" s="64"/>
      <c r="L106" s="77"/>
      <c r="M106" s="79"/>
      <c r="N106" s="75"/>
    </row>
    <row r="107" spans="1:14" ht="9" x14ac:dyDescent="0.15">
      <c r="A107" s="62" t="s">
        <v>85</v>
      </c>
      <c r="B107" s="77">
        <v>8506.99</v>
      </c>
      <c r="C107" s="77" t="s">
        <v>100</v>
      </c>
      <c r="D107" s="77" t="s">
        <v>100</v>
      </c>
      <c r="E107" s="78">
        <v>8506.99</v>
      </c>
      <c r="G107" s="62" t="s">
        <v>85</v>
      </c>
      <c r="H107" s="77">
        <v>17701.59</v>
      </c>
      <c r="I107" s="77">
        <v>16199.91</v>
      </c>
      <c r="J107" s="77">
        <v>1501.68</v>
      </c>
      <c r="K107" s="64">
        <f t="shared" ref="K107:K109" si="26">IF(ISERROR((H107-I107)/ABS(I107)),"",(H107-I107)/ABS(I107))</f>
        <v>9.269681127858119E-2</v>
      </c>
      <c r="L107" s="77">
        <v>3232</v>
      </c>
      <c r="M107" s="79">
        <f t="shared" ref="M107:M108" si="27">H107/L107</f>
        <v>5.4769771039603965</v>
      </c>
      <c r="N107" s="75"/>
    </row>
    <row r="108" spans="1:14" ht="9" x14ac:dyDescent="0.15">
      <c r="A108" s="87" t="s">
        <v>89</v>
      </c>
      <c r="B108" s="77" t="s">
        <v>100</v>
      </c>
      <c r="C108" s="77">
        <v>8415065.9000000004</v>
      </c>
      <c r="D108" s="77" t="s">
        <v>100</v>
      </c>
      <c r="E108" s="78">
        <v>-8415065.9000000004</v>
      </c>
      <c r="G108" s="87" t="s">
        <v>89</v>
      </c>
      <c r="H108" s="77">
        <v>-77542154.219999999</v>
      </c>
      <c r="I108" s="77">
        <v>-58042230.600000001</v>
      </c>
      <c r="J108" s="77">
        <v>-19499923.620000001</v>
      </c>
      <c r="K108" s="64">
        <f t="shared" si="26"/>
        <v>-0.33596096184490876</v>
      </c>
      <c r="L108" s="77">
        <v>-80315200</v>
      </c>
      <c r="M108" s="79">
        <f t="shared" si="27"/>
        <v>0.96547296427077312</v>
      </c>
      <c r="N108" s="75"/>
    </row>
    <row r="109" spans="1:14" ht="9" x14ac:dyDescent="0.15">
      <c r="A109" s="62" t="s">
        <v>86</v>
      </c>
      <c r="B109" s="77">
        <v>5.91</v>
      </c>
      <c r="C109" s="77" t="s">
        <v>100</v>
      </c>
      <c r="D109" s="77" t="s">
        <v>100</v>
      </c>
      <c r="E109" s="78">
        <v>5.91</v>
      </c>
      <c r="G109" s="62" t="s">
        <v>86</v>
      </c>
      <c r="H109" s="77">
        <v>5.91</v>
      </c>
      <c r="I109" s="77">
        <v>1089.96</v>
      </c>
      <c r="J109" s="77">
        <v>-1084.05</v>
      </c>
      <c r="K109" s="64">
        <f t="shared" si="26"/>
        <v>-0.99457778267092367</v>
      </c>
      <c r="L109" s="77" t="s">
        <v>100</v>
      </c>
      <c r="M109" s="79"/>
      <c r="N109" s="75"/>
    </row>
    <row r="110" spans="1:14" ht="9" x14ac:dyDescent="0.15">
      <c r="A110" s="62" t="s">
        <v>53</v>
      </c>
      <c r="B110" s="77"/>
      <c r="C110" s="77"/>
      <c r="D110" s="77"/>
      <c r="E110" s="78"/>
      <c r="G110" s="62" t="s">
        <v>53</v>
      </c>
      <c r="H110" s="61"/>
      <c r="I110" s="77"/>
      <c r="J110" s="77"/>
      <c r="K110" s="64"/>
      <c r="L110" s="77"/>
      <c r="M110" s="79"/>
      <c r="N110" s="75"/>
    </row>
    <row r="111" spans="1:14" ht="9" x14ac:dyDescent="0.15">
      <c r="A111" s="62" t="s">
        <v>87</v>
      </c>
      <c r="B111" s="77">
        <v>1717471.82</v>
      </c>
      <c r="C111" s="77" t="s">
        <v>100</v>
      </c>
      <c r="D111" s="77" t="s">
        <v>100</v>
      </c>
      <c r="E111" s="78">
        <v>1717471.82</v>
      </c>
      <c r="G111" s="62" t="s">
        <v>87</v>
      </c>
      <c r="H111" s="77">
        <v>3071403.06</v>
      </c>
      <c r="I111" s="77">
        <v>3239641.15</v>
      </c>
      <c r="J111" s="77">
        <v>-168238.09</v>
      </c>
      <c r="K111" s="64">
        <f>IF(ISERROR((H111-I111)/ABS(I111)),"",(H111-I111)/ABS(I111))</f>
        <v>-5.1931088108323309E-2</v>
      </c>
      <c r="L111" s="77">
        <v>5009600</v>
      </c>
      <c r="M111" s="79">
        <f t="shared" ref="M111:M114" si="28">H111/L111</f>
        <v>0.61310345336953054</v>
      </c>
      <c r="N111" s="75"/>
    </row>
    <row r="112" spans="1:14" ht="9" x14ac:dyDescent="0.15">
      <c r="A112" s="62" t="s">
        <v>5</v>
      </c>
      <c r="B112" s="77"/>
      <c r="C112" s="77"/>
      <c r="D112" s="77"/>
      <c r="E112" s="78"/>
      <c r="G112" s="62" t="s">
        <v>5</v>
      </c>
      <c r="H112" s="77"/>
      <c r="I112" s="77"/>
      <c r="J112" s="77"/>
      <c r="K112" s="64"/>
      <c r="L112" s="77"/>
      <c r="M112" s="79"/>
      <c r="N112" s="75"/>
    </row>
    <row r="113" spans="1:14" ht="9" x14ac:dyDescent="0.15">
      <c r="A113" s="62" t="s">
        <v>85</v>
      </c>
      <c r="B113" s="77">
        <v>5950.47</v>
      </c>
      <c r="C113" s="77" t="s">
        <v>100</v>
      </c>
      <c r="D113" s="77" t="s">
        <v>100</v>
      </c>
      <c r="E113" s="78">
        <v>5950.47</v>
      </c>
      <c r="G113" s="62" t="s">
        <v>85</v>
      </c>
      <c r="H113" s="77">
        <v>11545.82</v>
      </c>
      <c r="I113" s="77">
        <v>8364.14</v>
      </c>
      <c r="J113" s="77">
        <v>3181.68</v>
      </c>
      <c r="K113" s="64">
        <f t="shared" ref="K113:K114" si="29">IF(ISERROR((H113-I113)/ABS(I113)),"",(H113-I113)/ABS(I113))</f>
        <v>0.3803953544536558</v>
      </c>
      <c r="L113" s="77">
        <v>42016</v>
      </c>
      <c r="M113" s="79">
        <f t="shared" si="28"/>
        <v>0.2747957920792079</v>
      </c>
      <c r="N113" s="75"/>
    </row>
    <row r="114" spans="1:14" ht="9" x14ac:dyDescent="0.15">
      <c r="A114" s="62" t="s">
        <v>87</v>
      </c>
      <c r="B114" s="77">
        <v>319885.03999999998</v>
      </c>
      <c r="C114" s="77" t="s">
        <v>100</v>
      </c>
      <c r="D114" s="77" t="s">
        <v>100</v>
      </c>
      <c r="E114" s="78">
        <v>319885.03999999998</v>
      </c>
      <c r="G114" s="62" t="s">
        <v>87</v>
      </c>
      <c r="H114" s="77">
        <v>3003482.69</v>
      </c>
      <c r="I114" s="77">
        <v>2738823.01</v>
      </c>
      <c r="J114" s="77">
        <v>264659.68</v>
      </c>
      <c r="K114" s="64">
        <f t="shared" si="29"/>
        <v>9.6632633446438077E-2</v>
      </c>
      <c r="L114" s="77">
        <v>3490560</v>
      </c>
      <c r="M114" s="79">
        <f t="shared" si="28"/>
        <v>0.86045869144206089</v>
      </c>
      <c r="N114" s="75"/>
    </row>
    <row r="115" spans="1:14" ht="5.0999999999999996" customHeight="1" x14ac:dyDescent="0.15">
      <c r="A115" s="76"/>
      <c r="B115" s="81"/>
      <c r="C115" s="81"/>
      <c r="D115" s="81"/>
      <c r="E115" s="80"/>
      <c r="G115" s="76"/>
      <c r="H115" s="81"/>
      <c r="I115" s="81"/>
      <c r="J115" s="81"/>
      <c r="K115" s="65"/>
      <c r="L115" s="81"/>
      <c r="M115" s="82"/>
      <c r="N115" s="75"/>
    </row>
    <row r="116" spans="1:14" ht="3" customHeight="1" x14ac:dyDescent="0.15">
      <c r="A116" s="62"/>
      <c r="B116" s="77"/>
      <c r="C116" s="77"/>
      <c r="D116" s="77"/>
      <c r="E116" s="78"/>
      <c r="G116" s="62"/>
      <c r="H116" s="77"/>
      <c r="I116" s="77"/>
      <c r="J116" s="77"/>
      <c r="K116" s="64"/>
      <c r="L116" s="77"/>
      <c r="M116" s="79"/>
      <c r="N116" s="75"/>
    </row>
    <row r="117" spans="1:14" s="11" customFormat="1" ht="9" x14ac:dyDescent="0.15">
      <c r="A117" s="69" t="s">
        <v>44</v>
      </c>
      <c r="B117" s="61">
        <v>2490465.94</v>
      </c>
      <c r="C117" s="61">
        <v>8415065.9000000004</v>
      </c>
      <c r="D117" s="61" t="s">
        <v>100</v>
      </c>
      <c r="E117" s="84">
        <v>-5924599.96</v>
      </c>
      <c r="G117" s="69" t="s">
        <v>44</v>
      </c>
      <c r="H117" s="61">
        <v>-65178940.630000003</v>
      </c>
      <c r="I117" s="61">
        <v>-45683181.259999998</v>
      </c>
      <c r="J117" s="61">
        <v>-19495759.370000001</v>
      </c>
      <c r="K117" s="66">
        <f>IF(ISERROR((H117-I117)/ABS(I117)),"",(H117-I117)/ABS(I117))</f>
        <v>-0.42676010803718722</v>
      </c>
      <c r="L117" s="61">
        <v>-64305488</v>
      </c>
      <c r="M117" s="85">
        <f t="shared" ref="M117" si="30">H117/L117</f>
        <v>1.0135828629432064</v>
      </c>
      <c r="N117" s="71"/>
    </row>
    <row r="118" spans="1:14" ht="3" customHeight="1" x14ac:dyDescent="0.15">
      <c r="A118" s="76"/>
      <c r="B118" s="81"/>
      <c r="C118" s="81"/>
      <c r="D118" s="81"/>
      <c r="E118" s="80"/>
      <c r="G118" s="76"/>
      <c r="H118" s="81"/>
      <c r="I118" s="81"/>
      <c r="J118" s="81"/>
      <c r="K118" s="65"/>
      <c r="L118" s="81"/>
      <c r="M118" s="82"/>
      <c r="N118" s="75"/>
    </row>
    <row r="119" spans="1:14" ht="8.1" customHeight="1" x14ac:dyDescent="0.15">
      <c r="A119" s="76"/>
      <c r="B119" s="81"/>
      <c r="C119" s="81"/>
      <c r="D119" s="81"/>
      <c r="E119" s="80"/>
      <c r="G119" s="76"/>
      <c r="H119" s="81"/>
      <c r="I119" s="81"/>
      <c r="J119" s="81"/>
      <c r="K119" s="65"/>
      <c r="L119" s="81"/>
      <c r="M119" s="82"/>
      <c r="N119" s="75"/>
    </row>
    <row r="120" spans="1:14" ht="3" customHeight="1" x14ac:dyDescent="0.15">
      <c r="A120" s="62"/>
      <c r="B120" s="77"/>
      <c r="C120" s="77"/>
      <c r="D120" s="77"/>
      <c r="E120" s="78"/>
      <c r="G120" s="62"/>
      <c r="H120" s="77"/>
      <c r="I120" s="77"/>
      <c r="J120" s="77"/>
      <c r="K120" s="64"/>
      <c r="L120" s="77"/>
      <c r="M120" s="79"/>
      <c r="N120" s="75"/>
    </row>
    <row r="121" spans="1:14" s="11" customFormat="1" ht="9" x14ac:dyDescent="0.15">
      <c r="A121" s="69" t="s">
        <v>81</v>
      </c>
      <c r="B121" s="61">
        <v>100835112.84999999</v>
      </c>
      <c r="C121" s="61">
        <v>8415065.9000000004</v>
      </c>
      <c r="D121" s="61" t="s">
        <v>100</v>
      </c>
      <c r="E121" s="84">
        <v>92420046.950000003</v>
      </c>
      <c r="G121" s="69" t="s">
        <v>81</v>
      </c>
      <c r="H121" s="61">
        <v>142086851.94999999</v>
      </c>
      <c r="I121" s="61">
        <v>103279527.95</v>
      </c>
      <c r="J121" s="61">
        <v>38807324</v>
      </c>
      <c r="K121" s="66">
        <f>IF(ISERROR((H121-I121)/ABS(I121)),"",(H121-I121)/ABS(I121))</f>
        <v>0.37575040059040066</v>
      </c>
      <c r="L121" s="61">
        <v>275054512</v>
      </c>
      <c r="M121" s="85">
        <f t="shared" ref="M121" si="31">H121/L121</f>
        <v>0.51657706291325989</v>
      </c>
      <c r="N121" s="71"/>
    </row>
    <row r="122" spans="1:14" ht="3" customHeight="1" x14ac:dyDescent="0.15">
      <c r="A122" s="76"/>
      <c r="B122" s="81"/>
      <c r="C122" s="81"/>
      <c r="D122" s="81"/>
      <c r="E122" s="80"/>
      <c r="G122" s="76"/>
      <c r="H122" s="81"/>
      <c r="I122" s="81"/>
      <c r="J122" s="81"/>
      <c r="K122" s="65"/>
      <c r="L122" s="81"/>
      <c r="M122" s="82"/>
      <c r="N122" s="75"/>
    </row>
    <row r="123" spans="1:14" ht="8.1" customHeight="1" x14ac:dyDescent="0.15">
      <c r="A123" s="74"/>
      <c r="B123" s="81"/>
      <c r="C123" s="81"/>
      <c r="D123" s="81"/>
      <c r="E123" s="80"/>
      <c r="G123" s="73"/>
      <c r="H123" s="81"/>
      <c r="I123" s="81"/>
      <c r="J123" s="81"/>
      <c r="K123" s="65"/>
      <c r="L123" s="81"/>
      <c r="M123" s="82"/>
      <c r="N123" s="75"/>
    </row>
    <row r="124" spans="1:14" ht="3" customHeight="1" x14ac:dyDescent="0.15">
      <c r="A124" s="62"/>
      <c r="B124" s="77"/>
      <c r="C124" s="77"/>
      <c r="D124" s="77"/>
      <c r="E124" s="78"/>
      <c r="G124" s="62"/>
      <c r="H124" s="77"/>
      <c r="I124" s="77"/>
      <c r="J124" s="77"/>
      <c r="K124" s="67"/>
      <c r="L124" s="77"/>
      <c r="M124" s="79"/>
      <c r="N124" s="75"/>
    </row>
    <row r="125" spans="1:14" s="11" customFormat="1" ht="9" x14ac:dyDescent="0.15">
      <c r="A125" s="69" t="s">
        <v>9</v>
      </c>
      <c r="B125" s="61">
        <f>+B91+B121</f>
        <v>497893492.34000003</v>
      </c>
      <c r="C125" s="61">
        <v>68089682.590000004</v>
      </c>
      <c r="D125" s="61">
        <v>1784753.24</v>
      </c>
      <c r="E125" s="84">
        <f>+E91+E121</f>
        <v>431588562.98999995</v>
      </c>
      <c r="G125" s="69" t="s">
        <v>9</v>
      </c>
      <c r="H125" s="61">
        <f>+H91+H121</f>
        <v>1241594976.0100002</v>
      </c>
      <c r="I125" s="61">
        <v>1106011545.73</v>
      </c>
      <c r="J125" s="61">
        <f>+J91+J121</f>
        <v>135583430.28</v>
      </c>
      <c r="K125" s="66">
        <f>IF(ISERROR((H125-I125)/ABS(I125)),"",(H125-I125)/ABS(I125))</f>
        <v>0.12258771692162687</v>
      </c>
      <c r="L125" s="61">
        <v>2547062112</v>
      </c>
      <c r="M125" s="85">
        <f t="shared" ref="M125" si="32">H125/L125</f>
        <v>0.48746160141146971</v>
      </c>
      <c r="N125" s="71"/>
    </row>
    <row r="126" spans="1:14" ht="3" customHeight="1" x14ac:dyDescent="0.15">
      <c r="A126" s="73"/>
      <c r="B126" s="81"/>
      <c r="C126" s="81"/>
      <c r="D126" s="81"/>
      <c r="E126" s="80"/>
      <c r="G126" s="73"/>
      <c r="H126" s="81"/>
      <c r="I126" s="81"/>
      <c r="J126" s="81"/>
      <c r="K126" s="68"/>
      <c r="L126" s="81"/>
      <c r="M126" s="89"/>
      <c r="N126" s="75"/>
    </row>
    <row r="127" spans="1:14" ht="6" customHeight="1" x14ac:dyDescent="0.15">
      <c r="A127" s="75"/>
      <c r="B127" s="90"/>
      <c r="C127" s="90"/>
      <c r="D127" s="90"/>
      <c r="E127" s="90"/>
      <c r="G127" s="75"/>
      <c r="H127" s="90"/>
      <c r="I127" s="90"/>
      <c r="J127" s="90"/>
      <c r="K127" s="75"/>
      <c r="L127" s="90"/>
      <c r="M127" s="75"/>
      <c r="N127" s="75"/>
    </row>
    <row r="128" spans="1:14" ht="9" customHeight="1" x14ac:dyDescent="0.15">
      <c r="A128" s="57" t="s">
        <v>82</v>
      </c>
      <c r="B128" s="58">
        <v>799999.99</v>
      </c>
      <c r="C128" s="33"/>
      <c r="D128" s="90"/>
      <c r="E128" s="91"/>
      <c r="G128" s="57" t="s">
        <v>82</v>
      </c>
      <c r="H128" s="58">
        <v>1623785.21</v>
      </c>
      <c r="I128" s="33"/>
      <c r="J128" s="90"/>
      <c r="K128" s="75"/>
      <c r="L128" s="90"/>
      <c r="M128" s="75"/>
      <c r="N128" s="75"/>
    </row>
    <row r="129" spans="1:13" ht="9.75" customHeight="1" x14ac:dyDescent="0.15">
      <c r="A129" s="100" t="s">
        <v>137</v>
      </c>
      <c r="B129" s="100"/>
      <c r="C129" s="100"/>
      <c r="D129" s="100"/>
      <c r="E129" s="100"/>
      <c r="F129" s="6"/>
      <c r="G129" s="100"/>
      <c r="H129" s="100"/>
      <c r="I129" s="100"/>
      <c r="J129" s="100"/>
      <c r="K129" s="100"/>
      <c r="L129" s="100"/>
      <c r="M129" s="100"/>
    </row>
    <row r="130" spans="1:13" ht="8.1" customHeight="1" x14ac:dyDescent="0.15">
      <c r="A130" s="45"/>
      <c r="B130" s="45"/>
      <c r="C130" s="45"/>
      <c r="D130" s="45"/>
      <c r="E130" s="45"/>
      <c r="F130" s="6"/>
      <c r="G130" s="45"/>
      <c r="H130" s="45"/>
      <c r="I130" s="45"/>
      <c r="J130" s="45"/>
      <c r="K130" s="45"/>
      <c r="L130" s="45"/>
      <c r="M130" s="45"/>
    </row>
    <row r="131" spans="1:13" ht="8.25" customHeight="1" x14ac:dyDescent="0.15">
      <c r="A131" s="92" t="s">
        <v>39</v>
      </c>
      <c r="B131" s="42"/>
      <c r="C131" s="93" t="s">
        <v>40</v>
      </c>
      <c r="D131" s="44"/>
      <c r="E131" s="42"/>
      <c r="G131" s="100"/>
      <c r="H131" s="100"/>
      <c r="I131" s="100"/>
      <c r="J131" s="100"/>
      <c r="K131" s="100"/>
      <c r="L131" s="100"/>
      <c r="M131" s="100"/>
    </row>
    <row r="132" spans="1:13" ht="9" customHeight="1" x14ac:dyDescent="0.15">
      <c r="A132" s="92" t="s">
        <v>15</v>
      </c>
      <c r="C132" s="94" t="s">
        <v>92</v>
      </c>
      <c r="D132" s="13"/>
      <c r="E132" s="13"/>
      <c r="G132" s="100" t="str">
        <f>+A129</f>
        <v>Vitoria-Gasteizen, 2022ko ABUZTUAREN 10ean / Vitoria-Gasteiz, 10 de AGOSTO DE 2022</v>
      </c>
      <c r="H132" s="100"/>
      <c r="I132" s="100"/>
      <c r="J132" s="100"/>
      <c r="K132" s="100"/>
      <c r="L132" s="100"/>
      <c r="M132" s="100"/>
    </row>
    <row r="133" spans="1:13" ht="9" customHeight="1" x14ac:dyDescent="0.15">
      <c r="A133" s="92"/>
      <c r="C133" s="94"/>
      <c r="D133" s="13"/>
      <c r="E133" s="13"/>
      <c r="G133" s="92"/>
      <c r="H133" s="13"/>
      <c r="I133" s="13"/>
      <c r="J133" s="94"/>
      <c r="L133" s="13"/>
    </row>
    <row r="134" spans="1:13" ht="9" customHeight="1" x14ac:dyDescent="0.15">
      <c r="A134" s="92"/>
      <c r="C134" s="94"/>
      <c r="D134" s="13"/>
      <c r="E134" s="13"/>
      <c r="G134" s="92"/>
      <c r="H134" s="13"/>
      <c r="I134" s="13"/>
      <c r="J134" s="94"/>
      <c r="L134" s="13"/>
    </row>
    <row r="135" spans="1:13" ht="11.25" customHeight="1" x14ac:dyDescent="0.15">
      <c r="B135" s="13"/>
      <c r="C135" s="43"/>
      <c r="D135" s="13"/>
      <c r="E135" s="13"/>
      <c r="H135" s="13"/>
      <c r="I135" s="13"/>
      <c r="J135" s="13"/>
      <c r="L135" s="13"/>
    </row>
    <row r="136" spans="1:13" ht="12.75" x14ac:dyDescent="0.2">
      <c r="A136"/>
      <c r="B136" s="14"/>
      <c r="C136" s="14"/>
      <c r="D136" s="90"/>
      <c r="E136" s="14"/>
      <c r="H136" s="13"/>
      <c r="I136" s="13"/>
      <c r="J136" s="13"/>
      <c r="L136" s="13"/>
    </row>
    <row r="137" spans="1:13" ht="12.75" x14ac:dyDescent="0.2">
      <c r="A137"/>
      <c r="B137"/>
      <c r="C137"/>
      <c r="D137"/>
      <c r="E137"/>
      <c r="G137" s="6"/>
      <c r="H137" s="6"/>
      <c r="I137" s="6"/>
      <c r="J137" s="6"/>
      <c r="K137" s="6"/>
      <c r="L137" s="6"/>
      <c r="M137" s="6"/>
    </row>
    <row r="138" spans="1:13" ht="12.75" x14ac:dyDescent="0.2">
      <c r="A138"/>
      <c r="B138"/>
      <c r="C138"/>
      <c r="D138"/>
      <c r="E138"/>
      <c r="G138" s="6"/>
      <c r="H138" s="6"/>
      <c r="I138" s="6"/>
      <c r="K138" s="6"/>
      <c r="L138" s="6"/>
      <c r="M138" s="6"/>
    </row>
    <row r="139" spans="1:13" ht="12.75" x14ac:dyDescent="0.2">
      <c r="A139"/>
      <c r="B139"/>
      <c r="C139"/>
      <c r="D139"/>
      <c r="E139"/>
    </row>
    <row r="140" spans="1:13" ht="12.75" x14ac:dyDescent="0.2">
      <c r="A140"/>
      <c r="B140"/>
      <c r="C140"/>
      <c r="D140"/>
      <c r="E140"/>
    </row>
    <row r="164" spans="13:13" ht="9" x14ac:dyDescent="0.15">
      <c r="M164" s="95"/>
    </row>
  </sheetData>
  <mergeCells count="4">
    <mergeCell ref="A129:E129"/>
    <mergeCell ref="G129:M129"/>
    <mergeCell ref="G131:M131"/>
    <mergeCell ref="G132:M132"/>
  </mergeCells>
  <printOptions horizontalCentered="1" gridLinesSet="0"/>
  <pageMargins left="0" right="0" top="0" bottom="0" header="0" footer="3.937007874015748E-2"/>
  <pageSetup paperSize="9" scale="82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7169" r:id="rId4">
          <objectPr defaultSize="0" autoPict="0" r:id="rId5">
            <anchor moveWithCells="1" sizeWithCells="1">
              <from>
                <xdr:col>4</xdr:col>
                <xdr:colOff>66675</xdr:colOff>
                <xdr:row>126</xdr:row>
                <xdr:rowOff>57150</xdr:rowOff>
              </from>
              <to>
                <xdr:col>4</xdr:col>
                <xdr:colOff>466725</xdr:colOff>
                <xdr:row>134</xdr:row>
                <xdr:rowOff>66675</xdr:rowOff>
              </to>
            </anchor>
          </objectPr>
        </oleObject>
      </mc:Choice>
      <mc:Fallback>
        <oleObject progId="Word.Picture.8" shapeId="7169" r:id="rId4"/>
      </mc:Fallback>
    </mc:AlternateContent>
    <mc:AlternateContent xmlns:mc="http://schemas.openxmlformats.org/markup-compatibility/2006">
      <mc:Choice Requires="x14">
        <oleObject progId="Word.Picture.8" shapeId="7170" r:id="rId6">
          <objectPr defaultSize="0" autoPict="0" r:id="rId5">
            <anchor moveWithCells="1" sizeWithCells="1">
              <from>
                <xdr:col>11</xdr:col>
                <xdr:colOff>685800</xdr:colOff>
                <xdr:row>127</xdr:row>
                <xdr:rowOff>9525</xdr:rowOff>
              </from>
              <to>
                <xdr:col>12</xdr:col>
                <xdr:colOff>371475</xdr:colOff>
                <xdr:row>134</xdr:row>
                <xdr:rowOff>95250</xdr:rowOff>
              </to>
            </anchor>
          </objectPr>
        </oleObject>
      </mc:Choice>
      <mc:Fallback>
        <oleObject progId="Word.Picture.8" shapeId="7170" r:id="rId6"/>
      </mc:Fallback>
    </mc:AlternateContent>
    <mc:AlternateContent xmlns:mc="http://schemas.openxmlformats.org/markup-compatibility/2006">
      <mc:Choice Requires="x14">
        <oleObject progId="Word.Picture.8" shapeId="7171" r:id="rId7">
          <objectPr defaultSize="0" autoPict="0" r:id="rId8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1171575</xdr:colOff>
                <xdr:row>7</xdr:row>
                <xdr:rowOff>19050</xdr:rowOff>
              </to>
            </anchor>
          </objectPr>
        </oleObject>
      </mc:Choice>
      <mc:Fallback>
        <oleObject progId="Word.Picture.8" shapeId="7171" r:id="rId7"/>
      </mc:Fallback>
    </mc:AlternateContent>
    <mc:AlternateContent xmlns:mc="http://schemas.openxmlformats.org/markup-compatibility/2006">
      <mc:Choice Requires="x14">
        <oleObject progId="Word.Picture.8" shapeId="7172" r:id="rId9">
          <objectPr defaultSize="0" autoPict="0" r:id="rId8">
            <anchor moveWithCells="1" sizeWithCells="1">
              <from>
                <xdr:col>6</xdr:col>
                <xdr:colOff>0</xdr:colOff>
                <xdr:row>0</xdr:row>
                <xdr:rowOff>0</xdr:rowOff>
              </from>
              <to>
                <xdr:col>6</xdr:col>
                <xdr:colOff>1171575</xdr:colOff>
                <xdr:row>7</xdr:row>
                <xdr:rowOff>19050</xdr:rowOff>
              </to>
            </anchor>
          </objectPr>
        </oleObject>
      </mc:Choice>
      <mc:Fallback>
        <oleObject progId="Word.Picture.8" shapeId="7172" r:id="rId9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C1526-AEA0-41B2-8007-14C804FDAEB5}">
  <dimension ref="A1:N164"/>
  <sheetViews>
    <sheetView showGridLines="0" workbookViewId="0"/>
  </sheetViews>
  <sheetFormatPr baseColWidth="10" defaultRowHeight="8.25" x14ac:dyDescent="0.15"/>
  <cols>
    <col min="1" max="1" width="55.7109375" style="1" customWidth="1"/>
    <col min="2" max="2" width="11.7109375" style="1" customWidth="1"/>
    <col min="3" max="3" width="10.7109375" style="1" customWidth="1"/>
    <col min="4" max="4" width="10.42578125" style="1" customWidth="1"/>
    <col min="5" max="5" width="11.140625" style="1" customWidth="1"/>
    <col min="6" max="6" width="11.42578125" style="1"/>
    <col min="7" max="7" width="54.42578125" style="1" customWidth="1"/>
    <col min="8" max="8" width="14.5703125" style="1" customWidth="1"/>
    <col min="9" max="9" width="14.140625" style="1" customWidth="1"/>
    <col min="10" max="10" width="10.28515625" style="1" customWidth="1"/>
    <col min="11" max="11" width="8.140625" style="1" customWidth="1"/>
    <col min="12" max="12" width="11.140625" style="1" customWidth="1"/>
    <col min="13" max="13" width="9.5703125" style="1" customWidth="1"/>
    <col min="14" max="16384" width="11.42578125" style="1"/>
  </cols>
  <sheetData>
    <row r="1" spans="1:14" ht="9.9499999999999993" customHeight="1" x14ac:dyDescent="0.15"/>
    <row r="2" spans="1:14" ht="8.1" customHeight="1" x14ac:dyDescent="0.15"/>
    <row r="3" spans="1:14" ht="17.25" customHeight="1" x14ac:dyDescent="0.15"/>
    <row r="4" spans="1:14" ht="8.1" customHeight="1" x14ac:dyDescent="0.15"/>
    <row r="5" spans="1:14" ht="8.1" customHeight="1" x14ac:dyDescent="0.15"/>
    <row r="6" spans="1:14" ht="8.1" customHeight="1" x14ac:dyDescent="0.15"/>
    <row r="7" spans="1:14" ht="8.1" customHeight="1" x14ac:dyDescent="0.15"/>
    <row r="8" spans="1:14" x14ac:dyDescent="0.15">
      <c r="E8" s="15" t="s">
        <v>127</v>
      </c>
      <c r="M8" s="15" t="str">
        <f>+E8</f>
        <v>GP-10-01-IMP/VER:10</v>
      </c>
    </row>
    <row r="9" spans="1:14" ht="5.0999999999999996" customHeight="1" x14ac:dyDescent="0.15">
      <c r="A9" s="3"/>
      <c r="B9" s="3"/>
      <c r="C9" s="3"/>
      <c r="D9" s="3"/>
      <c r="E9" s="8"/>
      <c r="G9" s="34"/>
      <c r="H9" s="34"/>
      <c r="I9" s="34"/>
      <c r="J9" s="34"/>
      <c r="K9" s="34"/>
      <c r="L9" s="34"/>
      <c r="M9" s="35"/>
    </row>
    <row r="10" spans="1:14" s="11" customFormat="1" ht="10.5" x14ac:dyDescent="0.15">
      <c r="A10" s="55" t="s">
        <v>138</v>
      </c>
      <c r="B10" s="69" t="s">
        <v>26</v>
      </c>
      <c r="C10" s="69" t="s">
        <v>16</v>
      </c>
      <c r="D10" s="69" t="s">
        <v>28</v>
      </c>
      <c r="E10" s="70" t="s">
        <v>17</v>
      </c>
      <c r="G10" s="55" t="s">
        <v>139</v>
      </c>
      <c r="H10" s="69" t="s">
        <v>19</v>
      </c>
      <c r="I10" s="69" t="s">
        <v>29</v>
      </c>
      <c r="J10" s="69" t="s">
        <v>20</v>
      </c>
      <c r="K10" s="69" t="s">
        <v>21</v>
      </c>
      <c r="L10" s="69" t="s">
        <v>33</v>
      </c>
      <c r="M10" s="70" t="s">
        <v>24</v>
      </c>
      <c r="N10" s="71"/>
    </row>
    <row r="11" spans="1:14" s="11" customFormat="1" ht="10.5" x14ac:dyDescent="0.15">
      <c r="A11" s="55"/>
      <c r="B11" s="69" t="s">
        <v>27</v>
      </c>
      <c r="C11" s="69"/>
      <c r="D11" s="69" t="s">
        <v>26</v>
      </c>
      <c r="E11" s="70"/>
      <c r="G11" s="55"/>
      <c r="H11" s="69" t="s">
        <v>31</v>
      </c>
      <c r="I11" s="69" t="s">
        <v>35</v>
      </c>
      <c r="J11" s="69"/>
      <c r="K11" s="69"/>
      <c r="L11" s="69" t="s">
        <v>34</v>
      </c>
      <c r="M11" s="70"/>
      <c r="N11" s="71"/>
    </row>
    <row r="12" spans="1:14" s="11" customFormat="1" ht="10.5" x14ac:dyDescent="0.15">
      <c r="A12" s="55" t="s">
        <v>140</v>
      </c>
      <c r="B12" s="69" t="s">
        <v>25</v>
      </c>
      <c r="C12" s="69" t="s">
        <v>13</v>
      </c>
      <c r="D12" s="69" t="s">
        <v>14</v>
      </c>
      <c r="E12" s="70" t="s">
        <v>18</v>
      </c>
      <c r="G12" s="55" t="s">
        <v>141</v>
      </c>
      <c r="H12" s="69" t="s">
        <v>32</v>
      </c>
      <c r="I12" s="69" t="s">
        <v>30</v>
      </c>
      <c r="J12" s="69" t="s">
        <v>12</v>
      </c>
      <c r="K12" s="69" t="s">
        <v>22</v>
      </c>
      <c r="L12" s="69" t="s">
        <v>23</v>
      </c>
      <c r="M12" s="70" t="s">
        <v>36</v>
      </c>
      <c r="N12" s="71"/>
    </row>
    <row r="13" spans="1:14" ht="5.0999999999999996" customHeight="1" x14ac:dyDescent="0.15">
      <c r="A13" s="7"/>
      <c r="B13" s="5"/>
      <c r="C13" s="5"/>
      <c r="D13" s="5"/>
      <c r="E13" s="9"/>
      <c r="G13" s="72"/>
      <c r="H13" s="73"/>
      <c r="I13" s="73"/>
      <c r="J13" s="73"/>
      <c r="K13" s="73"/>
      <c r="L13" s="73"/>
      <c r="M13" s="74"/>
      <c r="N13" s="75"/>
    </row>
    <row r="14" spans="1:14" ht="5.0999999999999996" customHeight="1" x14ac:dyDescent="0.15">
      <c r="A14" s="4"/>
      <c r="B14" s="4"/>
      <c r="C14" s="4"/>
      <c r="D14" s="4"/>
      <c r="E14" s="10"/>
      <c r="G14" s="4"/>
      <c r="H14" s="62"/>
      <c r="I14" s="62"/>
      <c r="J14" s="62"/>
      <c r="K14" s="64"/>
      <c r="L14" s="62"/>
      <c r="M14" s="76"/>
      <c r="N14" s="75"/>
    </row>
    <row r="15" spans="1:14" ht="9" customHeight="1" x14ac:dyDescent="0.15">
      <c r="A15" s="62" t="s">
        <v>0</v>
      </c>
      <c r="B15" s="4"/>
      <c r="C15" s="4"/>
      <c r="D15" s="4"/>
      <c r="E15" s="10"/>
      <c r="G15" s="62" t="s">
        <v>0</v>
      </c>
      <c r="H15" s="62"/>
      <c r="I15" s="62"/>
      <c r="J15" s="62"/>
      <c r="K15" s="64"/>
      <c r="L15" s="62"/>
      <c r="M15" s="76"/>
      <c r="N15" s="75"/>
    </row>
    <row r="16" spans="1:14" ht="9" x14ac:dyDescent="0.15">
      <c r="A16" s="62" t="s">
        <v>120</v>
      </c>
      <c r="B16" s="77">
        <v>129747642.29000001</v>
      </c>
      <c r="C16" s="77" t="s">
        <v>100</v>
      </c>
      <c r="D16" s="77">
        <v>257902.12</v>
      </c>
      <c r="E16" s="78">
        <v>130005544.41</v>
      </c>
      <c r="G16" s="62" t="s">
        <v>120</v>
      </c>
      <c r="H16" s="77">
        <v>607215487.55999994</v>
      </c>
      <c r="I16" s="77">
        <v>553717762.85000002</v>
      </c>
      <c r="J16" s="77">
        <v>53497724.710000001</v>
      </c>
      <c r="K16" s="64">
        <f>IF(ISERROR((H16-I16)/ABS(I16)),"",(H16-I16)/ABS(I16))</f>
        <v>9.6615511185058817E-2</v>
      </c>
      <c r="L16" s="77">
        <v>920000000</v>
      </c>
      <c r="M16" s="79">
        <f t="shared" ref="M16:M22" si="0">H16/L16</f>
        <v>0.66001683430434777</v>
      </c>
      <c r="N16" s="75"/>
    </row>
    <row r="17" spans="1:14" ht="9" x14ac:dyDescent="0.15">
      <c r="A17" s="62" t="s">
        <v>121</v>
      </c>
      <c r="B17" s="77">
        <v>3733550.21</v>
      </c>
      <c r="C17" s="77" t="s">
        <v>100</v>
      </c>
      <c r="D17" s="77">
        <v>6201.77</v>
      </c>
      <c r="E17" s="78">
        <v>3739751.98</v>
      </c>
      <c r="G17" s="62" t="s">
        <v>121</v>
      </c>
      <c r="H17" s="77">
        <v>14839555.48</v>
      </c>
      <c r="I17" s="77">
        <v>13461341.789999999</v>
      </c>
      <c r="J17" s="77">
        <v>1378213.69</v>
      </c>
      <c r="K17" s="64">
        <f t="shared" ref="K17:K25" si="1">IF(ISERROR((H17-I17)/ABS(I17)),"",(H17-I17)/ABS(I17))</f>
        <v>0.10238308420515942</v>
      </c>
      <c r="L17" s="77">
        <v>17100000</v>
      </c>
      <c r="M17" s="79">
        <f t="shared" si="0"/>
        <v>0.86781026198830413</v>
      </c>
      <c r="N17" s="75"/>
    </row>
    <row r="18" spans="1:14" ht="9" x14ac:dyDescent="0.15">
      <c r="A18" s="62" t="s">
        <v>122</v>
      </c>
      <c r="B18" s="77">
        <v>2048027.67</v>
      </c>
      <c r="C18" s="77" t="s">
        <v>100</v>
      </c>
      <c r="D18" s="77">
        <v>16933.37</v>
      </c>
      <c r="E18" s="78">
        <v>2064961.04</v>
      </c>
      <c r="G18" s="62" t="s">
        <v>122</v>
      </c>
      <c r="H18" s="77">
        <v>6822506.6900000004</v>
      </c>
      <c r="I18" s="77">
        <v>6139721.9199999999</v>
      </c>
      <c r="J18" s="77">
        <v>682784.77</v>
      </c>
      <c r="K18" s="64">
        <f t="shared" si="1"/>
        <v>0.11120776785929752</v>
      </c>
      <c r="L18" s="77">
        <v>9000000</v>
      </c>
      <c r="M18" s="79">
        <f t="shared" si="0"/>
        <v>0.75805629888888892</v>
      </c>
      <c r="N18" s="75"/>
    </row>
    <row r="19" spans="1:14" ht="9" x14ac:dyDescent="0.15">
      <c r="A19" s="62" t="s">
        <v>62</v>
      </c>
      <c r="B19" s="77">
        <v>287258.11</v>
      </c>
      <c r="C19" s="77" t="s">
        <v>100</v>
      </c>
      <c r="D19" s="77" t="s">
        <v>100</v>
      </c>
      <c r="E19" s="78">
        <v>287258.11</v>
      </c>
      <c r="G19" s="62" t="s">
        <v>62</v>
      </c>
      <c r="H19" s="77">
        <v>3125003.26</v>
      </c>
      <c r="I19" s="77">
        <v>3118309.32</v>
      </c>
      <c r="J19" s="77">
        <v>6693.94</v>
      </c>
      <c r="K19" s="64">
        <f t="shared" si="1"/>
        <v>2.1466568300542886E-3</v>
      </c>
      <c r="L19" s="77">
        <v>5300000</v>
      </c>
      <c r="M19" s="79">
        <f t="shared" si="0"/>
        <v>0.58962325660377357</v>
      </c>
      <c r="N19" s="75"/>
    </row>
    <row r="20" spans="1:14" ht="9" x14ac:dyDescent="0.15">
      <c r="A20" s="62" t="s">
        <v>63</v>
      </c>
      <c r="B20" s="77">
        <v>363434.29</v>
      </c>
      <c r="C20" s="77" t="s">
        <v>100</v>
      </c>
      <c r="D20" s="77" t="s">
        <v>100</v>
      </c>
      <c r="E20" s="78">
        <v>363434.29</v>
      </c>
      <c r="G20" s="62" t="s">
        <v>63</v>
      </c>
      <c r="H20" s="77">
        <v>1038543.44</v>
      </c>
      <c r="I20" s="77">
        <v>717237.55</v>
      </c>
      <c r="J20" s="77">
        <v>321305.89</v>
      </c>
      <c r="K20" s="64">
        <f t="shared" si="1"/>
        <v>0.44797694989616743</v>
      </c>
      <c r="L20" s="77">
        <v>1100000</v>
      </c>
      <c r="M20" s="79">
        <f t="shared" si="0"/>
        <v>0.94413039999999993</v>
      </c>
      <c r="N20" s="75"/>
    </row>
    <row r="21" spans="1:14" ht="9" x14ac:dyDescent="0.15">
      <c r="A21" s="62" t="s">
        <v>123</v>
      </c>
      <c r="B21" s="77">
        <v>807407.94</v>
      </c>
      <c r="C21" s="77" t="s">
        <v>100</v>
      </c>
      <c r="D21" s="77">
        <v>55429.06</v>
      </c>
      <c r="E21" s="78">
        <v>862837</v>
      </c>
      <c r="G21" s="62" t="s">
        <v>123</v>
      </c>
      <c r="H21" s="77">
        <v>10816922.48</v>
      </c>
      <c r="I21" s="77">
        <v>3175131.67</v>
      </c>
      <c r="J21" s="77">
        <v>7641790.8099999996</v>
      </c>
      <c r="K21" s="64">
        <f t="shared" si="1"/>
        <v>2.4067634366797774</v>
      </c>
      <c r="L21" s="77">
        <v>27000000</v>
      </c>
      <c r="M21" s="79">
        <f t="shared" si="0"/>
        <v>0.40062675851851853</v>
      </c>
      <c r="N21" s="75"/>
    </row>
    <row r="22" spans="1:14" ht="9" x14ac:dyDescent="0.15">
      <c r="A22" s="62" t="s">
        <v>64</v>
      </c>
      <c r="B22" s="77">
        <v>402496.57</v>
      </c>
      <c r="C22" s="77">
        <v>2105343.1800000002</v>
      </c>
      <c r="D22" s="77">
        <v>292874.46999999997</v>
      </c>
      <c r="E22" s="78">
        <v>-1409972.14</v>
      </c>
      <c r="G22" s="62" t="s">
        <v>64</v>
      </c>
      <c r="H22" s="77">
        <v>-44591207.270000003</v>
      </c>
      <c r="I22" s="77">
        <v>-35519935.960000001</v>
      </c>
      <c r="J22" s="77">
        <v>-9071271.3100000005</v>
      </c>
      <c r="K22" s="64">
        <f t="shared" si="1"/>
        <v>-0.25538535092561587</v>
      </c>
      <c r="L22" s="77">
        <v>-6500000</v>
      </c>
      <c r="M22" s="79">
        <f t="shared" si="0"/>
        <v>6.860185733846154</v>
      </c>
      <c r="N22" s="75"/>
    </row>
    <row r="23" spans="1:14" ht="5.0999999999999996" customHeight="1" x14ac:dyDescent="0.15">
      <c r="A23" s="76"/>
      <c r="B23" s="80"/>
      <c r="C23" s="81"/>
      <c r="D23" s="81"/>
      <c r="E23" s="80"/>
      <c r="G23" s="76"/>
      <c r="H23" s="81"/>
      <c r="I23" s="81"/>
      <c r="J23" s="81"/>
      <c r="K23" s="65" t="str">
        <f t="shared" si="1"/>
        <v/>
      </c>
      <c r="L23" s="81"/>
      <c r="M23" s="82"/>
      <c r="N23" s="75"/>
    </row>
    <row r="24" spans="1:14" ht="3" customHeight="1" x14ac:dyDescent="0.15">
      <c r="A24" s="62"/>
      <c r="B24" s="77"/>
      <c r="C24" s="77"/>
      <c r="D24" s="77"/>
      <c r="E24" s="78"/>
      <c r="G24" s="62"/>
      <c r="H24" s="77"/>
      <c r="I24" s="77"/>
      <c r="J24" s="77"/>
      <c r="K24" s="64" t="str">
        <f t="shared" si="1"/>
        <v/>
      </c>
      <c r="L24" s="77"/>
      <c r="M24" s="79"/>
      <c r="N24" s="75"/>
    </row>
    <row r="25" spans="1:14" s="11" customFormat="1" ht="9" x14ac:dyDescent="0.15">
      <c r="A25" s="83" t="s">
        <v>2</v>
      </c>
      <c r="B25" s="61">
        <v>137389817.08000001</v>
      </c>
      <c r="C25" s="61">
        <v>2105343.1800000002</v>
      </c>
      <c r="D25" s="61">
        <v>629340.79</v>
      </c>
      <c r="E25" s="84">
        <v>135913814.69</v>
      </c>
      <c r="G25" s="83" t="s">
        <v>2</v>
      </c>
      <c r="H25" s="61">
        <v>599266811.63999999</v>
      </c>
      <c r="I25" s="61">
        <v>544809569.13999999</v>
      </c>
      <c r="J25" s="61">
        <v>54457242.5</v>
      </c>
      <c r="K25" s="66">
        <f t="shared" si="1"/>
        <v>9.9956472104487021E-2</v>
      </c>
      <c r="L25" s="61">
        <v>973000000</v>
      </c>
      <c r="M25" s="85">
        <f t="shared" ref="M25" si="2">H25/L25</f>
        <v>0.61589600374100717</v>
      </c>
      <c r="N25" s="71"/>
    </row>
    <row r="26" spans="1:14" ht="3" customHeight="1" x14ac:dyDescent="0.15">
      <c r="A26" s="76"/>
      <c r="B26" s="81"/>
      <c r="C26" s="81"/>
      <c r="D26" s="81"/>
      <c r="E26" s="80"/>
      <c r="G26" s="76"/>
      <c r="H26" s="81"/>
      <c r="I26" s="81"/>
      <c r="J26" s="81"/>
      <c r="K26" s="65"/>
      <c r="L26" s="81"/>
      <c r="M26" s="82"/>
      <c r="N26" s="75"/>
    </row>
    <row r="27" spans="1:14" ht="5.0999999999999996" customHeight="1" x14ac:dyDescent="0.15">
      <c r="A27" s="62"/>
      <c r="B27" s="77"/>
      <c r="C27" s="77"/>
      <c r="D27" s="77"/>
      <c r="E27" s="78"/>
      <c r="G27" s="62"/>
      <c r="H27" s="77"/>
      <c r="I27" s="77"/>
      <c r="J27" s="77"/>
      <c r="K27" s="64"/>
      <c r="L27" s="77"/>
      <c r="M27" s="79"/>
      <c r="N27" s="75"/>
    </row>
    <row r="28" spans="1:14" ht="9" customHeight="1" x14ac:dyDescent="0.15">
      <c r="A28" s="62" t="s">
        <v>3</v>
      </c>
      <c r="B28" s="77"/>
      <c r="C28" s="77"/>
      <c r="D28" s="77"/>
      <c r="E28" s="78"/>
      <c r="G28" s="62" t="s">
        <v>3</v>
      </c>
      <c r="H28" s="77"/>
      <c r="I28" s="77"/>
      <c r="J28" s="77"/>
      <c r="K28" s="64"/>
      <c r="L28" s="77"/>
      <c r="M28" s="79"/>
      <c r="N28" s="75"/>
    </row>
    <row r="29" spans="1:14" ht="9" x14ac:dyDescent="0.15">
      <c r="A29" s="62" t="s">
        <v>121</v>
      </c>
      <c r="B29" s="77">
        <v>3733550.21</v>
      </c>
      <c r="C29" s="77" t="s">
        <v>100</v>
      </c>
      <c r="D29" s="77">
        <v>6201.76</v>
      </c>
      <c r="E29" s="78">
        <v>3739751.97</v>
      </c>
      <c r="G29" s="62" t="s">
        <v>121</v>
      </c>
      <c r="H29" s="77">
        <v>14839555.289999999</v>
      </c>
      <c r="I29" s="77">
        <v>13461341.789999999</v>
      </c>
      <c r="J29" s="77">
        <v>1378213.5</v>
      </c>
      <c r="K29" s="64">
        <f t="shared" ref="K29:K32" si="3">IF(ISERROR((H29-I29)/ABS(I29)),"",(H29-I29)/ABS(I29))</f>
        <v>0.1023830700906674</v>
      </c>
      <c r="L29" s="77">
        <v>17100000</v>
      </c>
      <c r="M29" s="79">
        <f t="shared" ref="M29:M32" si="4">H29/L29</f>
        <v>0.86781025087719288</v>
      </c>
      <c r="N29" s="75"/>
    </row>
    <row r="30" spans="1:14" ht="9" x14ac:dyDescent="0.15">
      <c r="A30" s="62" t="s">
        <v>122</v>
      </c>
      <c r="B30" s="77">
        <v>2048027.66</v>
      </c>
      <c r="C30" s="77" t="s">
        <v>100</v>
      </c>
      <c r="D30" s="77">
        <v>16933.34</v>
      </c>
      <c r="E30" s="78">
        <v>2064961</v>
      </c>
      <c r="G30" s="62" t="s">
        <v>122</v>
      </c>
      <c r="H30" s="77">
        <v>6822506.6600000001</v>
      </c>
      <c r="I30" s="77">
        <v>6139721.6900000004</v>
      </c>
      <c r="J30" s="77">
        <v>682784.97</v>
      </c>
      <c r="K30" s="64">
        <f t="shared" si="3"/>
        <v>0.11120780460001595</v>
      </c>
      <c r="L30" s="77">
        <v>9000000</v>
      </c>
      <c r="M30" s="79">
        <f t="shared" si="4"/>
        <v>0.75805629555555554</v>
      </c>
      <c r="N30" s="75"/>
    </row>
    <row r="31" spans="1:14" ht="9" x14ac:dyDescent="0.15">
      <c r="A31" s="62" t="s">
        <v>62</v>
      </c>
      <c r="B31" s="77">
        <v>287258.09999999998</v>
      </c>
      <c r="C31" s="77" t="s">
        <v>100</v>
      </c>
      <c r="D31" s="77" t="s">
        <v>100</v>
      </c>
      <c r="E31" s="78">
        <v>287258.09999999998</v>
      </c>
      <c r="G31" s="62" t="s">
        <v>62</v>
      </c>
      <c r="H31" s="77">
        <v>3125003.21</v>
      </c>
      <c r="I31" s="77">
        <v>3118309.32</v>
      </c>
      <c r="J31" s="77">
        <v>6693.89</v>
      </c>
      <c r="K31" s="64">
        <f t="shared" si="3"/>
        <v>2.1466407957245661E-3</v>
      </c>
      <c r="L31" s="77">
        <v>5300000</v>
      </c>
      <c r="M31" s="79">
        <f t="shared" si="4"/>
        <v>0.58962324716981129</v>
      </c>
      <c r="N31" s="75"/>
    </row>
    <row r="32" spans="1:14" ht="9" x14ac:dyDescent="0.15">
      <c r="A32" s="62" t="s">
        <v>64</v>
      </c>
      <c r="B32" s="77">
        <v>132109131.31</v>
      </c>
      <c r="C32" s="77">
        <v>253197.48</v>
      </c>
      <c r="D32" s="77">
        <v>550560.72</v>
      </c>
      <c r="E32" s="78">
        <v>132406494.55</v>
      </c>
      <c r="G32" s="62" t="s">
        <v>64</v>
      </c>
      <c r="H32" s="77">
        <v>156732723.72</v>
      </c>
      <c r="I32" s="77">
        <v>95867083.269999996</v>
      </c>
      <c r="J32" s="77">
        <v>60865640.450000003</v>
      </c>
      <c r="K32" s="64">
        <f t="shared" si="3"/>
        <v>0.63489613299883185</v>
      </c>
      <c r="L32" s="77">
        <v>138000000</v>
      </c>
      <c r="M32" s="79">
        <f t="shared" si="4"/>
        <v>1.1357443747826086</v>
      </c>
      <c r="N32" s="75"/>
    </row>
    <row r="33" spans="1:14" ht="5.0999999999999996" customHeight="1" x14ac:dyDescent="0.15">
      <c r="A33" s="76"/>
      <c r="B33" s="81"/>
      <c r="C33" s="81"/>
      <c r="D33" s="81"/>
      <c r="E33" s="80"/>
      <c r="G33" s="76"/>
      <c r="H33" s="81"/>
      <c r="I33" s="81"/>
      <c r="J33" s="81"/>
      <c r="K33" s="65"/>
      <c r="L33" s="81"/>
      <c r="M33" s="82"/>
      <c r="N33" s="75"/>
    </row>
    <row r="34" spans="1:14" ht="3" customHeight="1" x14ac:dyDescent="0.15">
      <c r="A34" s="62"/>
      <c r="B34" s="77"/>
      <c r="C34" s="77"/>
      <c r="D34" s="77"/>
      <c r="E34" s="78"/>
      <c r="G34" s="62"/>
      <c r="H34" s="77"/>
      <c r="I34" s="77"/>
      <c r="J34" s="77"/>
      <c r="K34" s="64"/>
      <c r="L34" s="77"/>
      <c r="M34" s="79"/>
      <c r="N34" s="75"/>
    </row>
    <row r="35" spans="1:14" s="11" customFormat="1" ht="9" x14ac:dyDescent="0.15">
      <c r="A35" s="69" t="s">
        <v>11</v>
      </c>
      <c r="B35" s="61">
        <v>138177967.28</v>
      </c>
      <c r="C35" s="61">
        <v>253197.48</v>
      </c>
      <c r="D35" s="61">
        <v>573695.81999999995</v>
      </c>
      <c r="E35" s="84">
        <v>138498465.62</v>
      </c>
      <c r="G35" s="69" t="s">
        <v>11</v>
      </c>
      <c r="H35" s="61">
        <v>181519788.88</v>
      </c>
      <c r="I35" s="61">
        <v>118586456.06999999</v>
      </c>
      <c r="J35" s="61">
        <v>62933332.810000002</v>
      </c>
      <c r="K35" s="66">
        <f>IF(ISERROR((H35-I35)/ABS(I35)),"",(H35-I35)/ABS(I35))</f>
        <v>0.53069578850430699</v>
      </c>
      <c r="L35" s="61">
        <v>169400000</v>
      </c>
      <c r="M35" s="85">
        <f t="shared" ref="M35" si="5">H35/L35</f>
        <v>1.071545388902007</v>
      </c>
      <c r="N35" s="71"/>
    </row>
    <row r="36" spans="1:14" ht="3" customHeight="1" x14ac:dyDescent="0.15">
      <c r="A36" s="76"/>
      <c r="B36" s="81"/>
      <c r="C36" s="81"/>
      <c r="D36" s="81"/>
      <c r="E36" s="80"/>
      <c r="G36" s="76"/>
      <c r="H36" s="81"/>
      <c r="I36" s="81"/>
      <c r="J36" s="81"/>
      <c r="K36" s="65"/>
      <c r="L36" s="81"/>
      <c r="M36" s="82"/>
      <c r="N36" s="75"/>
    </row>
    <row r="37" spans="1:14" ht="3" customHeight="1" x14ac:dyDescent="0.15">
      <c r="A37" s="62"/>
      <c r="B37" s="77"/>
      <c r="C37" s="77"/>
      <c r="D37" s="77"/>
      <c r="E37" s="78"/>
      <c r="G37" s="62"/>
      <c r="H37" s="77"/>
      <c r="I37" s="77"/>
      <c r="J37" s="77"/>
      <c r="K37" s="64"/>
      <c r="L37" s="77"/>
      <c r="M37" s="79"/>
      <c r="N37" s="75"/>
    </row>
    <row r="38" spans="1:14" ht="9" x14ac:dyDescent="0.15">
      <c r="A38" s="62" t="s">
        <v>67</v>
      </c>
      <c r="B38" s="77">
        <v>1417313.45</v>
      </c>
      <c r="C38" s="77" t="s">
        <v>100</v>
      </c>
      <c r="D38" s="77">
        <v>1012.08</v>
      </c>
      <c r="E38" s="78">
        <v>1418325.53</v>
      </c>
      <c r="G38" s="62" t="s">
        <v>67</v>
      </c>
      <c r="H38" s="77">
        <v>6910013.46</v>
      </c>
      <c r="I38" s="77">
        <v>5816793.29</v>
      </c>
      <c r="J38" s="77">
        <v>1093220.17</v>
      </c>
      <c r="K38" s="64">
        <f t="shared" ref="K38:K43" si="6">IF(ISERROR((H38-I38)/ABS(I38)),"",(H38-I38)/ABS(I38))</f>
        <v>0.18794206971037128</v>
      </c>
      <c r="L38" s="77">
        <v>10000000</v>
      </c>
      <c r="M38" s="79">
        <f t="shared" ref="M38:M40" si="7">H38/L38</f>
        <v>0.69100134599999996</v>
      </c>
      <c r="N38" s="75"/>
    </row>
    <row r="39" spans="1:14" ht="9" x14ac:dyDescent="0.15">
      <c r="A39" s="62" t="s">
        <v>124</v>
      </c>
      <c r="B39" s="77">
        <v>1458565.04</v>
      </c>
      <c r="C39" s="77" t="s">
        <v>100</v>
      </c>
      <c r="D39" s="77">
        <v>4.17</v>
      </c>
      <c r="E39" s="78">
        <v>1458569.21</v>
      </c>
      <c r="G39" s="62" t="s">
        <v>124</v>
      </c>
      <c r="H39" s="77">
        <v>12137124.84</v>
      </c>
      <c r="I39" s="77">
        <v>11634533.34</v>
      </c>
      <c r="J39" s="77">
        <v>502591.5</v>
      </c>
      <c r="K39" s="64">
        <f t="shared" si="6"/>
        <v>4.3198251731512941E-2</v>
      </c>
      <c r="L39" s="77">
        <v>17000000</v>
      </c>
      <c r="M39" s="79">
        <f t="shared" si="7"/>
        <v>0.71394851999999998</v>
      </c>
      <c r="N39" s="75"/>
    </row>
    <row r="40" spans="1:14" ht="9" x14ac:dyDescent="0.15">
      <c r="A40" s="62" t="s">
        <v>90</v>
      </c>
      <c r="B40" s="77" t="s">
        <v>100</v>
      </c>
      <c r="C40" s="77" t="s">
        <v>100</v>
      </c>
      <c r="D40" s="77" t="s">
        <v>100</v>
      </c>
      <c r="E40" s="78" t="s">
        <v>100</v>
      </c>
      <c r="G40" s="62" t="s">
        <v>90</v>
      </c>
      <c r="H40" s="77">
        <v>21078895.350000001</v>
      </c>
      <c r="I40" s="77">
        <v>18880438.52</v>
      </c>
      <c r="J40" s="77">
        <v>2198456.83</v>
      </c>
      <c r="K40" s="64">
        <f t="shared" si="6"/>
        <v>0.11644098349046196</v>
      </c>
      <c r="L40" s="77">
        <v>21600000</v>
      </c>
      <c r="M40" s="79">
        <f t="shared" si="7"/>
        <v>0.97587478472222233</v>
      </c>
      <c r="N40" s="75"/>
    </row>
    <row r="41" spans="1:14" ht="9" x14ac:dyDescent="0.15">
      <c r="A41" s="62" t="s">
        <v>49</v>
      </c>
      <c r="B41" s="77">
        <v>4190617.85</v>
      </c>
      <c r="C41" s="77" t="s">
        <v>100</v>
      </c>
      <c r="D41" s="77" t="s">
        <v>100</v>
      </c>
      <c r="E41" s="78">
        <v>4190617.85</v>
      </c>
      <c r="G41" s="62" t="s">
        <v>49</v>
      </c>
      <c r="H41" s="77">
        <v>4196307.32</v>
      </c>
      <c r="I41" s="77">
        <v>3745436.2</v>
      </c>
      <c r="J41" s="77">
        <v>450871.12</v>
      </c>
      <c r="K41" s="64">
        <f t="shared" si="6"/>
        <v>0.12037880127286646</v>
      </c>
      <c r="L41" s="77">
        <v>4300000</v>
      </c>
      <c r="M41" s="79"/>
      <c r="N41" s="75"/>
    </row>
    <row r="42" spans="1:14" ht="9" x14ac:dyDescent="0.15">
      <c r="A42" s="62" t="s">
        <v>68</v>
      </c>
      <c r="B42" s="77">
        <v>699.53</v>
      </c>
      <c r="C42" s="77" t="s">
        <v>100</v>
      </c>
      <c r="D42" s="77" t="s">
        <v>100</v>
      </c>
      <c r="E42" s="78">
        <v>699.53</v>
      </c>
      <c r="G42" s="62" t="s">
        <v>68</v>
      </c>
      <c r="H42" s="77">
        <v>275824.67</v>
      </c>
      <c r="I42" s="77">
        <v>2064131.86</v>
      </c>
      <c r="J42" s="77">
        <v>-1788307.19</v>
      </c>
      <c r="K42" s="64">
        <f t="shared" si="6"/>
        <v>-0.86637255335034657</v>
      </c>
      <c r="L42" s="77">
        <v>3000000</v>
      </c>
      <c r="M42" s="79">
        <f t="shared" ref="M42" si="8">H42/L42</f>
        <v>9.194155666666666E-2</v>
      </c>
      <c r="N42" s="75"/>
    </row>
    <row r="43" spans="1:14" ht="9" hidden="1" x14ac:dyDescent="0.15">
      <c r="A43" s="62" t="s">
        <v>54</v>
      </c>
      <c r="B43" s="77"/>
      <c r="C43" s="77"/>
      <c r="D43" s="77"/>
      <c r="E43" s="78"/>
      <c r="G43" s="62" t="s">
        <v>54</v>
      </c>
      <c r="H43" s="77"/>
      <c r="I43" s="77"/>
      <c r="J43" s="77"/>
      <c r="K43" s="64" t="str">
        <f t="shared" si="6"/>
        <v/>
      </c>
      <c r="L43" s="77"/>
      <c r="M43" s="79"/>
      <c r="N43" s="75"/>
    </row>
    <row r="44" spans="1:14" ht="5.0999999999999996" customHeight="1" x14ac:dyDescent="0.15">
      <c r="A44" s="76"/>
      <c r="B44" s="81"/>
      <c r="C44" s="81"/>
      <c r="D44" s="81"/>
      <c r="E44" s="80"/>
      <c r="G44" s="76"/>
      <c r="H44" s="81"/>
      <c r="I44" s="81"/>
      <c r="J44" s="81"/>
      <c r="K44" s="65"/>
      <c r="L44" s="81"/>
      <c r="M44" s="82"/>
      <c r="N44" s="75"/>
    </row>
    <row r="45" spans="1:14" ht="3" customHeight="1" x14ac:dyDescent="0.15">
      <c r="A45" s="62"/>
      <c r="B45" s="77"/>
      <c r="C45" s="77"/>
      <c r="D45" s="77"/>
      <c r="E45" s="78"/>
      <c r="G45" s="62"/>
      <c r="H45" s="77"/>
      <c r="I45" s="77"/>
      <c r="J45" s="77"/>
      <c r="K45" s="64"/>
      <c r="L45" s="77"/>
      <c r="M45" s="79"/>
      <c r="N45" s="75"/>
    </row>
    <row r="46" spans="1:14" s="11" customFormat="1" ht="9" x14ac:dyDescent="0.15">
      <c r="A46" s="69" t="s">
        <v>37</v>
      </c>
      <c r="B46" s="61">
        <v>282634980.23000002</v>
      </c>
      <c r="C46" s="61">
        <v>2358540.66</v>
      </c>
      <c r="D46" s="61">
        <v>1204052.8600000001</v>
      </c>
      <c r="E46" s="84">
        <v>281480492.43000001</v>
      </c>
      <c r="G46" s="69" t="s">
        <v>37</v>
      </c>
      <c r="H46" s="61">
        <v>825384766.15999997</v>
      </c>
      <c r="I46" s="61">
        <v>705537358.41999996</v>
      </c>
      <c r="J46" s="61">
        <v>119847407.73999999</v>
      </c>
      <c r="K46" s="66">
        <f>IF(ISERROR((H46-I46)/ABS(I46)),"",(H46-I46)/ABS(I46))</f>
        <v>0.16986684873553631</v>
      </c>
      <c r="L46" s="61">
        <v>1198300000</v>
      </c>
      <c r="M46" s="85">
        <f t="shared" ref="M46" si="9">H46/L46</f>
        <v>0.6887964334140031</v>
      </c>
      <c r="N46" s="71"/>
    </row>
    <row r="47" spans="1:14" ht="3" customHeight="1" x14ac:dyDescent="0.15">
      <c r="A47" s="76"/>
      <c r="B47" s="81"/>
      <c r="C47" s="81"/>
      <c r="D47" s="81"/>
      <c r="E47" s="80"/>
      <c r="G47" s="76"/>
      <c r="H47" s="81"/>
      <c r="I47" s="81"/>
      <c r="J47" s="81"/>
      <c r="K47" s="65"/>
      <c r="L47" s="81"/>
      <c r="M47" s="82"/>
      <c r="N47" s="75"/>
    </row>
    <row r="48" spans="1:14" ht="5.0999999999999996" customHeight="1" x14ac:dyDescent="0.15">
      <c r="A48" s="62"/>
      <c r="B48" s="77"/>
      <c r="C48" s="77"/>
      <c r="D48" s="77"/>
      <c r="E48" s="78"/>
      <c r="G48" s="62"/>
      <c r="H48" s="77"/>
      <c r="I48" s="77"/>
      <c r="J48" s="77"/>
      <c r="K48" s="64"/>
      <c r="L48" s="77"/>
      <c r="M48" s="79"/>
      <c r="N48" s="75"/>
    </row>
    <row r="49" spans="1:14" ht="9" x14ac:dyDescent="0.15">
      <c r="A49" s="62" t="s">
        <v>84</v>
      </c>
      <c r="B49" s="77">
        <v>126666754.81999999</v>
      </c>
      <c r="C49" s="77">
        <v>45036945.030000001</v>
      </c>
      <c r="D49" s="77">
        <v>377996.79999999999</v>
      </c>
      <c r="E49" s="78">
        <v>82007806.590000004</v>
      </c>
      <c r="G49" s="62" t="s">
        <v>84</v>
      </c>
      <c r="H49" s="77">
        <v>435988270.01999998</v>
      </c>
      <c r="I49" s="77">
        <v>413232903.39999998</v>
      </c>
      <c r="J49" s="77">
        <v>22755366.620000001</v>
      </c>
      <c r="K49" s="64">
        <f t="shared" ref="K49:K68" si="10">IF(ISERROR((H49-I49)/ABS(I49)),"",(H49-I49)/ABS(I49))</f>
        <v>5.5066686202316598E-2</v>
      </c>
      <c r="L49" s="77">
        <v>663529600</v>
      </c>
      <c r="M49" s="79">
        <f t="shared" ref="M49:M61" si="11">H49/L49</f>
        <v>0.65707433401614634</v>
      </c>
      <c r="N49" s="75"/>
    </row>
    <row r="50" spans="1:14" ht="9" x14ac:dyDescent="0.15">
      <c r="A50" s="62" t="s">
        <v>69</v>
      </c>
      <c r="B50" s="77">
        <v>2272064.35</v>
      </c>
      <c r="C50" s="77" t="s">
        <v>100</v>
      </c>
      <c r="D50" s="77">
        <v>17487.11</v>
      </c>
      <c r="E50" s="78">
        <v>2289551.46</v>
      </c>
      <c r="G50" s="62" t="s">
        <v>69</v>
      </c>
      <c r="H50" s="77">
        <v>17263087.690000001</v>
      </c>
      <c r="I50" s="77">
        <v>17059032.190000001</v>
      </c>
      <c r="J50" s="77">
        <v>204055.5</v>
      </c>
      <c r="K50" s="64">
        <f t="shared" si="10"/>
        <v>1.1961727824138655E-2</v>
      </c>
      <c r="L50" s="77">
        <v>26700000</v>
      </c>
      <c r="M50" s="79">
        <f t="shared" si="11"/>
        <v>0.64655759138576785</v>
      </c>
      <c r="N50" s="75"/>
    </row>
    <row r="51" spans="1:14" ht="9" x14ac:dyDescent="0.15">
      <c r="A51" s="62" t="s">
        <v>50</v>
      </c>
      <c r="B51" s="77">
        <v>656597.56000000006</v>
      </c>
      <c r="C51" s="77" t="s">
        <v>100</v>
      </c>
      <c r="D51" s="77">
        <v>5209</v>
      </c>
      <c r="E51" s="78">
        <v>661806.56000000006</v>
      </c>
      <c r="G51" s="62" t="s">
        <v>50</v>
      </c>
      <c r="H51" s="77">
        <v>5656381.7300000004</v>
      </c>
      <c r="I51" s="77">
        <v>4711180.66</v>
      </c>
      <c r="J51" s="77">
        <v>945201.07</v>
      </c>
      <c r="K51" s="64">
        <f t="shared" si="10"/>
        <v>0.20062934075637853</v>
      </c>
      <c r="L51" s="77">
        <v>6500000</v>
      </c>
      <c r="M51" s="79">
        <f t="shared" si="11"/>
        <v>0.87021257384615391</v>
      </c>
      <c r="N51" s="75"/>
    </row>
    <row r="52" spans="1:14" ht="9" x14ac:dyDescent="0.15">
      <c r="A52" s="62" t="s">
        <v>70</v>
      </c>
      <c r="B52" s="77">
        <v>238944.31</v>
      </c>
      <c r="C52" s="77" t="s">
        <v>100</v>
      </c>
      <c r="D52" s="77" t="s">
        <v>100</v>
      </c>
      <c r="E52" s="78">
        <v>238944.31</v>
      </c>
      <c r="G52" s="62" t="s">
        <v>70</v>
      </c>
      <c r="H52" s="77">
        <v>2408917.56</v>
      </c>
      <c r="I52" s="77">
        <v>2961045.88</v>
      </c>
      <c r="J52" s="77">
        <v>-552128.31999999995</v>
      </c>
      <c r="K52" s="64">
        <f t="shared" si="10"/>
        <v>-0.18646395306782609</v>
      </c>
      <c r="L52" s="77">
        <v>4300000</v>
      </c>
      <c r="M52" s="79">
        <f t="shared" si="11"/>
        <v>0.56021338604651161</v>
      </c>
      <c r="N52" s="75"/>
    </row>
    <row r="53" spans="1:14" ht="9" x14ac:dyDescent="0.15">
      <c r="A53" s="62" t="s">
        <v>71</v>
      </c>
      <c r="B53" s="77"/>
      <c r="C53" s="77"/>
      <c r="D53" s="77"/>
      <c r="E53" s="78"/>
      <c r="G53" s="62" t="s">
        <v>71</v>
      </c>
      <c r="H53" s="77"/>
      <c r="I53" s="77"/>
      <c r="J53" s="77"/>
      <c r="K53" s="64" t="str">
        <f t="shared" si="10"/>
        <v/>
      </c>
      <c r="L53" s="77"/>
      <c r="M53" s="79"/>
      <c r="N53" s="75"/>
    </row>
    <row r="54" spans="1:14" ht="9" x14ac:dyDescent="0.15">
      <c r="A54" s="62" t="s">
        <v>51</v>
      </c>
      <c r="B54" s="77">
        <v>38608.660000000003</v>
      </c>
      <c r="C54" s="77">
        <v>949.36</v>
      </c>
      <c r="D54" s="77" t="s">
        <v>100</v>
      </c>
      <c r="E54" s="78">
        <v>37659.300000000003</v>
      </c>
      <c r="G54" s="62" t="s">
        <v>51</v>
      </c>
      <c r="H54" s="77">
        <v>318263.59000000003</v>
      </c>
      <c r="I54" s="77">
        <v>351602.21</v>
      </c>
      <c r="J54" s="77">
        <v>-33338.620000000003</v>
      </c>
      <c r="K54" s="64">
        <f t="shared" si="10"/>
        <v>-9.4819142348394211E-2</v>
      </c>
      <c r="L54" s="77">
        <v>636898</v>
      </c>
      <c r="M54" s="79">
        <f t="shared" si="11"/>
        <v>0.49970888588125573</v>
      </c>
      <c r="N54" s="75"/>
    </row>
    <row r="55" spans="1:14" ht="9" x14ac:dyDescent="0.15">
      <c r="A55" s="62" t="s">
        <v>52</v>
      </c>
      <c r="B55" s="77">
        <v>677.99</v>
      </c>
      <c r="C55" s="77" t="s">
        <v>100</v>
      </c>
      <c r="D55" s="77" t="s">
        <v>100</v>
      </c>
      <c r="E55" s="78">
        <v>677.99</v>
      </c>
      <c r="G55" s="62" t="s">
        <v>52</v>
      </c>
      <c r="H55" s="77">
        <v>16266.39</v>
      </c>
      <c r="I55" s="77">
        <v>14333.61</v>
      </c>
      <c r="J55" s="77">
        <v>1932.78</v>
      </c>
      <c r="K55" s="64">
        <f t="shared" si="10"/>
        <v>0.13484251350497178</v>
      </c>
      <c r="L55" s="77">
        <v>9502</v>
      </c>
      <c r="M55" s="79">
        <f t="shared" si="11"/>
        <v>1.7118911808040411</v>
      </c>
      <c r="N55" s="75"/>
    </row>
    <row r="56" spans="1:14" ht="9" x14ac:dyDescent="0.15">
      <c r="A56" s="62" t="s">
        <v>4</v>
      </c>
      <c r="B56" s="77"/>
      <c r="C56" s="77"/>
      <c r="D56" s="77"/>
      <c r="E56" s="78"/>
      <c r="G56" s="62" t="s">
        <v>4</v>
      </c>
      <c r="H56" s="77"/>
      <c r="I56" s="77"/>
      <c r="J56" s="77"/>
      <c r="K56" s="64" t="str">
        <f t="shared" si="10"/>
        <v/>
      </c>
      <c r="L56" s="77"/>
      <c r="M56" s="79"/>
      <c r="N56" s="75"/>
    </row>
    <row r="57" spans="1:14" ht="9" x14ac:dyDescent="0.15">
      <c r="A57" s="62" t="s">
        <v>61</v>
      </c>
      <c r="B57" s="77">
        <v>15311833.01</v>
      </c>
      <c r="C57" s="77">
        <v>97414.02</v>
      </c>
      <c r="D57" s="77" t="s">
        <v>100</v>
      </c>
      <c r="E57" s="78">
        <v>15214418.99</v>
      </c>
      <c r="G57" s="62" t="s">
        <v>61</v>
      </c>
      <c r="H57" s="77">
        <v>148202692.19</v>
      </c>
      <c r="I57" s="77">
        <v>130274140.67</v>
      </c>
      <c r="J57" s="77">
        <v>17928551.52</v>
      </c>
      <c r="K57" s="64">
        <f t="shared" si="10"/>
        <v>0.13762172160793726</v>
      </c>
      <c r="L57" s="77">
        <v>254520000</v>
      </c>
      <c r="M57" s="79">
        <f t="shared" si="11"/>
        <v>0.58228309048404836</v>
      </c>
      <c r="N57" s="75"/>
    </row>
    <row r="58" spans="1:14" ht="9" x14ac:dyDescent="0.15">
      <c r="A58" s="62" t="s">
        <v>45</v>
      </c>
      <c r="B58" s="77" t="s">
        <v>100</v>
      </c>
      <c r="C58" s="77" t="s">
        <v>100</v>
      </c>
      <c r="D58" s="77" t="s">
        <v>100</v>
      </c>
      <c r="E58" s="78" t="s">
        <v>100</v>
      </c>
      <c r="G58" s="62" t="s">
        <v>45</v>
      </c>
      <c r="H58" s="77">
        <v>-5.91</v>
      </c>
      <c r="I58" s="77">
        <v>-1337.06</v>
      </c>
      <c r="J58" s="77">
        <v>1331.15</v>
      </c>
      <c r="K58" s="64">
        <f t="shared" si="10"/>
        <v>0.9955798543072113</v>
      </c>
      <c r="L58" s="77" t="s">
        <v>100</v>
      </c>
      <c r="M58" s="79"/>
      <c r="N58" s="75"/>
    </row>
    <row r="59" spans="1:14" ht="9" x14ac:dyDescent="0.15">
      <c r="A59" s="62" t="s">
        <v>53</v>
      </c>
      <c r="B59" s="77">
        <v>3661510.91</v>
      </c>
      <c r="C59" s="77" t="s">
        <v>100</v>
      </c>
      <c r="D59" s="77" t="s">
        <v>100</v>
      </c>
      <c r="E59" s="78">
        <v>3661510.91</v>
      </c>
      <c r="G59" s="62" t="s">
        <v>53</v>
      </c>
      <c r="H59" s="77">
        <v>31878225.030000001</v>
      </c>
      <c r="I59" s="77">
        <v>27912931.960000001</v>
      </c>
      <c r="J59" s="77">
        <v>3965293.07</v>
      </c>
      <c r="K59" s="64">
        <f t="shared" si="10"/>
        <v>0.14205935355276811</v>
      </c>
      <c r="L59" s="77">
        <v>54944000</v>
      </c>
      <c r="M59" s="79">
        <f t="shared" si="11"/>
        <v>0.58019483528683757</v>
      </c>
      <c r="N59" s="75"/>
    </row>
    <row r="60" spans="1:14" ht="9" x14ac:dyDescent="0.15">
      <c r="A60" s="62" t="s">
        <v>5</v>
      </c>
      <c r="B60" s="77">
        <v>67791.08</v>
      </c>
      <c r="C60" s="77" t="s">
        <v>100</v>
      </c>
      <c r="D60" s="77" t="s">
        <v>100</v>
      </c>
      <c r="E60" s="78">
        <v>67791.08</v>
      </c>
      <c r="G60" s="62" t="s">
        <v>5</v>
      </c>
      <c r="H60" s="77">
        <v>343250</v>
      </c>
      <c r="I60" s="77">
        <v>243960.84</v>
      </c>
      <c r="J60" s="77">
        <v>99289.16</v>
      </c>
      <c r="K60" s="64">
        <f t="shared" si="10"/>
        <v>0.40698810514015282</v>
      </c>
      <c r="L60" s="77">
        <v>323200</v>
      </c>
      <c r="M60" s="79">
        <f t="shared" si="11"/>
        <v>1.062035891089109</v>
      </c>
      <c r="N60" s="75"/>
    </row>
    <row r="61" spans="1:14" ht="9" x14ac:dyDescent="0.15">
      <c r="A61" s="62" t="s">
        <v>42</v>
      </c>
      <c r="B61" s="77">
        <v>153775.14000000001</v>
      </c>
      <c r="C61" s="77" t="s">
        <v>100</v>
      </c>
      <c r="D61" s="77">
        <v>38.159999999999997</v>
      </c>
      <c r="E61" s="78">
        <v>153813.29999999999</v>
      </c>
      <c r="G61" s="62" t="s">
        <v>42</v>
      </c>
      <c r="H61" s="77">
        <v>1278218.22</v>
      </c>
      <c r="I61" s="77">
        <v>6266563.2999999998</v>
      </c>
      <c r="J61" s="77">
        <v>-4988345.08</v>
      </c>
      <c r="K61" s="64">
        <f t="shared" si="10"/>
        <v>-0.79602564295488731</v>
      </c>
      <c r="L61" s="77">
        <v>7918400</v>
      </c>
      <c r="M61" s="79">
        <f t="shared" si="11"/>
        <v>0.16142380026267933</v>
      </c>
      <c r="N61" s="75"/>
    </row>
    <row r="62" spans="1:14" ht="9" x14ac:dyDescent="0.15">
      <c r="A62" s="62" t="s">
        <v>72</v>
      </c>
      <c r="B62" s="77"/>
      <c r="C62" s="77"/>
      <c r="D62" s="77"/>
      <c r="E62" s="78"/>
      <c r="G62" s="62" t="s">
        <v>72</v>
      </c>
      <c r="H62" s="77"/>
      <c r="I62" s="77"/>
      <c r="J62" s="77"/>
      <c r="K62" s="64" t="str">
        <f>IF(ISERROR((H62-I62)/ABS(I62)),"",(H62-I62)/ABS(I62))</f>
        <v/>
      </c>
      <c r="L62" s="77"/>
      <c r="M62" s="79"/>
      <c r="N62" s="75"/>
    </row>
    <row r="63" spans="1:14" ht="9" x14ac:dyDescent="0.15">
      <c r="A63" s="62" t="s">
        <v>73</v>
      </c>
      <c r="B63" s="77">
        <v>1410656.84</v>
      </c>
      <c r="C63" s="77" t="s">
        <v>100</v>
      </c>
      <c r="D63" s="77" t="s">
        <v>100</v>
      </c>
      <c r="E63" s="78">
        <v>1410656.84</v>
      </c>
      <c r="G63" s="62" t="s">
        <v>73</v>
      </c>
      <c r="H63" s="77">
        <v>10231793.439999999</v>
      </c>
      <c r="I63" s="77">
        <v>8504738.8200000003</v>
      </c>
      <c r="J63" s="77">
        <v>1727054.62</v>
      </c>
      <c r="K63" s="64">
        <f>IF(ISERROR((H63-I63)/ABS(I63)),"",(H63-I63)/ABS(I63))</f>
        <v>0.20306968344972634</v>
      </c>
      <c r="L63" s="77">
        <v>15300000</v>
      </c>
      <c r="M63" s="79">
        <f>H63/L63</f>
        <v>0.6687446692810457</v>
      </c>
      <c r="N63" s="75"/>
    </row>
    <row r="64" spans="1:14" ht="9" x14ac:dyDescent="0.15">
      <c r="A64" s="62" t="s">
        <v>74</v>
      </c>
      <c r="B64" s="77">
        <v>78068.009999999995</v>
      </c>
      <c r="C64" s="77" t="s">
        <v>100</v>
      </c>
      <c r="D64" s="77" t="s">
        <v>100</v>
      </c>
      <c r="E64" s="78">
        <v>78068.009999999995</v>
      </c>
      <c r="G64" s="62" t="s">
        <v>74</v>
      </c>
      <c r="H64" s="77">
        <v>838664.7</v>
      </c>
      <c r="I64" s="77">
        <v>994651.12</v>
      </c>
      <c r="J64" s="77">
        <v>-155986.42000000001</v>
      </c>
      <c r="K64" s="64">
        <f>IF(ISERROR((H64-I64)/ABS(I64)),"",(H64-I64)/ABS(I64))</f>
        <v>-0.15682525949400233</v>
      </c>
      <c r="L64" s="77">
        <v>1400000</v>
      </c>
      <c r="M64" s="79">
        <f>H64/L64</f>
        <v>0.59904621428571425</v>
      </c>
      <c r="N64" s="75"/>
    </row>
    <row r="65" spans="1:14" ht="9" x14ac:dyDescent="0.15">
      <c r="A65" s="62" t="s">
        <v>75</v>
      </c>
      <c r="B65" s="77" t="s">
        <v>100</v>
      </c>
      <c r="C65" s="77" t="s">
        <v>100</v>
      </c>
      <c r="D65" s="77" t="s">
        <v>100</v>
      </c>
      <c r="E65" s="78" t="s">
        <v>100</v>
      </c>
      <c r="G65" s="62" t="s">
        <v>75</v>
      </c>
      <c r="H65" s="77">
        <v>170482.37</v>
      </c>
      <c r="I65" s="77">
        <v>99963.839999999997</v>
      </c>
      <c r="J65" s="77">
        <v>70518.53</v>
      </c>
      <c r="K65" s="64">
        <f>IF(ISERROR((H65-I65)/ABS(I65)),"",(H65-I65)/ABS(I65))</f>
        <v>0.70544038724402747</v>
      </c>
      <c r="L65" s="77">
        <v>170000</v>
      </c>
      <c r="M65" s="79">
        <f>H65/L65</f>
        <v>1.0028374705882352</v>
      </c>
      <c r="N65" s="75"/>
    </row>
    <row r="66" spans="1:14" ht="9" x14ac:dyDescent="0.15">
      <c r="A66" s="62" t="s">
        <v>93</v>
      </c>
      <c r="B66" s="77" t="s">
        <v>100</v>
      </c>
      <c r="C66" s="77" t="s">
        <v>100</v>
      </c>
      <c r="D66" s="77" t="s">
        <v>100</v>
      </c>
      <c r="E66" s="78" t="s">
        <v>100</v>
      </c>
      <c r="G66" s="62" t="s">
        <v>93</v>
      </c>
      <c r="H66" s="77" t="s">
        <v>100</v>
      </c>
      <c r="I66" s="77" t="s">
        <v>100</v>
      </c>
      <c r="J66" s="77" t="s">
        <v>100</v>
      </c>
      <c r="K66" s="64" t="str">
        <f t="shared" ref="K66:K67" si="12">IF(ISERROR((H66-I66)/ABS(I66)),"",(H66-I66)/ABS(I66))</f>
        <v/>
      </c>
      <c r="L66" s="77">
        <v>25856000</v>
      </c>
      <c r="M66" s="79"/>
      <c r="N66" s="75"/>
    </row>
    <row r="67" spans="1:14" ht="9" x14ac:dyDescent="0.15">
      <c r="A67" s="62" t="s">
        <v>125</v>
      </c>
      <c r="B67" s="77">
        <v>12756.7</v>
      </c>
      <c r="C67" s="77" t="s">
        <v>100</v>
      </c>
      <c r="D67" s="77" t="s">
        <v>100</v>
      </c>
      <c r="E67" s="78">
        <v>12756.7</v>
      </c>
      <c r="G67" s="62" t="s">
        <v>125</v>
      </c>
      <c r="H67" s="77">
        <v>358560.07</v>
      </c>
      <c r="I67" s="77" t="s">
        <v>100</v>
      </c>
      <c r="J67" s="77">
        <v>358560.07</v>
      </c>
      <c r="K67" s="64" t="str">
        <f t="shared" si="12"/>
        <v/>
      </c>
      <c r="L67" s="77">
        <v>2300000</v>
      </c>
      <c r="M67" s="79"/>
      <c r="N67" s="75"/>
    </row>
    <row r="68" spans="1:14" ht="9" x14ac:dyDescent="0.15">
      <c r="A68" s="62" t="s">
        <v>54</v>
      </c>
      <c r="B68" s="77" t="s">
        <v>100</v>
      </c>
      <c r="C68" s="77" t="s">
        <v>100</v>
      </c>
      <c r="D68" s="77" t="s">
        <v>100</v>
      </c>
      <c r="E68" s="78" t="s">
        <v>100</v>
      </c>
      <c r="G68" s="62" t="s">
        <v>54</v>
      </c>
      <c r="H68" s="77">
        <v>-437.73</v>
      </c>
      <c r="I68" s="77">
        <v>-13451.52</v>
      </c>
      <c r="J68" s="77">
        <v>13013.79</v>
      </c>
      <c r="K68" s="64">
        <f t="shared" si="10"/>
        <v>0.96745869611761348</v>
      </c>
      <c r="L68" s="77" t="s">
        <v>100</v>
      </c>
      <c r="M68" s="79"/>
      <c r="N68" s="75"/>
    </row>
    <row r="69" spans="1:14" ht="5.0999999999999996" customHeight="1" x14ac:dyDescent="0.15">
      <c r="A69" s="76"/>
      <c r="B69" s="81"/>
      <c r="C69" s="81"/>
      <c r="D69" s="81"/>
      <c r="E69" s="80"/>
      <c r="G69" s="76"/>
      <c r="H69" s="81"/>
      <c r="I69" s="81"/>
      <c r="J69" s="81"/>
      <c r="K69" s="65"/>
      <c r="L69" s="81"/>
      <c r="M69" s="82"/>
      <c r="N69" s="75"/>
    </row>
    <row r="70" spans="1:14" ht="3" customHeight="1" x14ac:dyDescent="0.15">
      <c r="A70" s="62"/>
      <c r="B70" s="77"/>
      <c r="C70" s="77"/>
      <c r="D70" s="77"/>
      <c r="E70" s="78"/>
      <c r="G70" s="62"/>
      <c r="H70" s="77"/>
      <c r="I70" s="77"/>
      <c r="J70" s="77"/>
      <c r="K70" s="64"/>
      <c r="L70" s="77"/>
      <c r="M70" s="79"/>
      <c r="N70" s="75"/>
    </row>
    <row r="71" spans="1:14" s="11" customFormat="1" ht="9" x14ac:dyDescent="0.15">
      <c r="A71" s="69" t="s">
        <v>10</v>
      </c>
      <c r="B71" s="61">
        <v>150570039.38</v>
      </c>
      <c r="C71" s="61">
        <v>45135308.409999996</v>
      </c>
      <c r="D71" s="61">
        <v>400731.07</v>
      </c>
      <c r="E71" s="84">
        <v>105835462.04000001</v>
      </c>
      <c r="G71" s="69" t="s">
        <v>10</v>
      </c>
      <c r="H71" s="61">
        <v>654952629.36000001</v>
      </c>
      <c r="I71" s="61">
        <v>612612259.91999996</v>
      </c>
      <c r="J71" s="61">
        <v>42340369.439999998</v>
      </c>
      <c r="K71" s="66">
        <f>IF(ISERROR((H71-I71)/ABS(I71)),"",(H71-I71)/ABS(I71))</f>
        <v>6.9114466376381717E-2</v>
      </c>
      <c r="L71" s="61">
        <v>1064407600</v>
      </c>
      <c r="M71" s="85">
        <f t="shared" ref="M71" si="13">H71/L71</f>
        <v>0.61532126354603256</v>
      </c>
      <c r="N71" s="71"/>
    </row>
    <row r="72" spans="1:14" ht="3" customHeight="1" x14ac:dyDescent="0.15">
      <c r="A72" s="76"/>
      <c r="B72" s="81"/>
      <c r="C72" s="81"/>
      <c r="D72" s="81"/>
      <c r="E72" s="80"/>
      <c r="G72" s="76"/>
      <c r="H72" s="81"/>
      <c r="I72" s="81"/>
      <c r="J72" s="81"/>
      <c r="K72" s="65"/>
      <c r="L72" s="81"/>
      <c r="M72" s="82"/>
      <c r="N72" s="75"/>
    </row>
    <row r="73" spans="1:14" ht="5.0999999999999996" customHeight="1" x14ac:dyDescent="0.15">
      <c r="A73" s="62"/>
      <c r="B73" s="77"/>
      <c r="C73" s="77"/>
      <c r="D73" s="77"/>
      <c r="E73" s="78"/>
      <c r="G73" s="62"/>
      <c r="H73" s="77"/>
      <c r="I73" s="77"/>
      <c r="J73" s="77"/>
      <c r="K73" s="64"/>
      <c r="L73" s="77"/>
      <c r="M73" s="79"/>
      <c r="N73" s="75"/>
    </row>
    <row r="74" spans="1:14" ht="9" x14ac:dyDescent="0.15">
      <c r="A74" s="62" t="s">
        <v>6</v>
      </c>
      <c r="B74" s="77">
        <v>135914.89000000001</v>
      </c>
      <c r="C74" s="77" t="s">
        <v>100</v>
      </c>
      <c r="D74" s="77" t="s">
        <v>100</v>
      </c>
      <c r="E74" s="78">
        <v>135914.89000000001</v>
      </c>
      <c r="G74" s="62" t="s">
        <v>6</v>
      </c>
      <c r="H74" s="77">
        <v>417270.97</v>
      </c>
      <c r="I74" s="77">
        <v>162038.67000000001</v>
      </c>
      <c r="J74" s="77">
        <v>255232.3</v>
      </c>
      <c r="K74" s="64">
        <f t="shared" ref="K74:K76" si="14">IF(ISERROR((H74-I74)/ABS(I74)),"",(H74-I74)/ABS(I74))</f>
        <v>1.5751320348408189</v>
      </c>
      <c r="L74" s="77">
        <v>360000</v>
      </c>
      <c r="M74" s="79">
        <f t="shared" ref="M74:M76" si="15">H74/L74</f>
        <v>1.1590860277777777</v>
      </c>
      <c r="N74" s="75"/>
    </row>
    <row r="75" spans="1:14" ht="9" x14ac:dyDescent="0.15">
      <c r="A75" s="62" t="s">
        <v>76</v>
      </c>
      <c r="B75" s="77">
        <v>1106158.6100000001</v>
      </c>
      <c r="C75" s="77">
        <v>324.69</v>
      </c>
      <c r="D75" s="77" t="s">
        <v>100</v>
      </c>
      <c r="E75" s="78">
        <v>1105833.92</v>
      </c>
      <c r="G75" s="62" t="s">
        <v>76</v>
      </c>
      <c r="H75" s="77">
        <v>3424151.85</v>
      </c>
      <c r="I75" s="77">
        <v>2157771.4</v>
      </c>
      <c r="J75" s="77">
        <v>1266380.45</v>
      </c>
      <c r="K75" s="64">
        <f t="shared" si="14"/>
        <v>0.58689277742767387</v>
      </c>
      <c r="L75" s="77">
        <v>4320000</v>
      </c>
      <c r="M75" s="79">
        <f t="shared" si="15"/>
        <v>0.79262774305555561</v>
      </c>
      <c r="N75" s="75"/>
    </row>
    <row r="76" spans="1:14" ht="9" x14ac:dyDescent="0.15">
      <c r="A76" s="62" t="s">
        <v>55</v>
      </c>
      <c r="B76" s="77">
        <v>155588.63</v>
      </c>
      <c r="C76" s="77" t="s">
        <v>100</v>
      </c>
      <c r="D76" s="77" t="s">
        <v>100</v>
      </c>
      <c r="E76" s="78">
        <v>155588.63</v>
      </c>
      <c r="G76" s="62" t="s">
        <v>55</v>
      </c>
      <c r="H76" s="77">
        <v>472512.32</v>
      </c>
      <c r="I76" s="77">
        <v>217344.44</v>
      </c>
      <c r="J76" s="77">
        <v>255167.88</v>
      </c>
      <c r="K76" s="64">
        <f t="shared" si="14"/>
        <v>1.1740253396866283</v>
      </c>
      <c r="L76" s="77">
        <v>320000</v>
      </c>
      <c r="M76" s="79">
        <f t="shared" si="15"/>
        <v>1.4766010000000001</v>
      </c>
      <c r="N76" s="75"/>
    </row>
    <row r="77" spans="1:14" ht="5.0999999999999996" customHeight="1" x14ac:dyDescent="0.15">
      <c r="A77" s="76"/>
      <c r="B77" s="81"/>
      <c r="C77" s="81"/>
      <c r="D77" s="81"/>
      <c r="E77" s="80"/>
      <c r="G77" s="76"/>
      <c r="H77" s="81"/>
      <c r="I77" s="81"/>
      <c r="J77" s="81"/>
      <c r="K77" s="65"/>
      <c r="L77" s="81"/>
      <c r="M77" s="82"/>
      <c r="N77" s="75"/>
    </row>
    <row r="78" spans="1:14" ht="3" customHeight="1" x14ac:dyDescent="0.15">
      <c r="A78" s="62"/>
      <c r="B78" s="77"/>
      <c r="C78" s="77"/>
      <c r="D78" s="77"/>
      <c r="E78" s="78"/>
      <c r="G78" s="62"/>
      <c r="H78" s="77"/>
      <c r="I78" s="77"/>
      <c r="J78" s="77"/>
      <c r="K78" s="64"/>
      <c r="L78" s="77"/>
      <c r="M78" s="79"/>
      <c r="N78" s="75"/>
    </row>
    <row r="79" spans="1:14" s="11" customFormat="1" ht="9" x14ac:dyDescent="0.15">
      <c r="A79" s="69" t="s">
        <v>77</v>
      </c>
      <c r="B79" s="61">
        <v>1397662.13</v>
      </c>
      <c r="C79" s="61">
        <v>324.69</v>
      </c>
      <c r="D79" s="61"/>
      <c r="E79" s="84">
        <v>1397337.44</v>
      </c>
      <c r="G79" s="69" t="s">
        <v>77</v>
      </c>
      <c r="H79" s="61">
        <v>4313935.1399999997</v>
      </c>
      <c r="I79" s="61">
        <v>2537154.5099999998</v>
      </c>
      <c r="J79" s="61">
        <v>1776780.63</v>
      </c>
      <c r="K79" s="66">
        <f>IF(ISERROR((H79-I79)/ABS(I79)),"",(H79-I79)/ABS(I79))</f>
        <v>0.70030446431108373</v>
      </c>
      <c r="L79" s="61">
        <v>5000000</v>
      </c>
      <c r="M79" s="85">
        <f t="shared" ref="M79" si="16">H79/L79</f>
        <v>0.86278702799999996</v>
      </c>
      <c r="N79" s="71"/>
    </row>
    <row r="80" spans="1:14" ht="3" customHeight="1" x14ac:dyDescent="0.15">
      <c r="A80" s="76"/>
      <c r="B80" s="81"/>
      <c r="C80" s="81"/>
      <c r="D80" s="81"/>
      <c r="E80" s="80"/>
      <c r="G80" s="76"/>
      <c r="H80" s="81"/>
      <c r="I80" s="81"/>
      <c r="J80" s="81"/>
      <c r="K80" s="65"/>
      <c r="L80" s="81"/>
      <c r="M80" s="82"/>
      <c r="N80" s="75"/>
    </row>
    <row r="81" spans="1:14" ht="5.0999999999999996" customHeight="1" x14ac:dyDescent="0.15">
      <c r="A81" s="62"/>
      <c r="B81" s="77"/>
      <c r="C81" s="77"/>
      <c r="D81" s="77"/>
      <c r="E81" s="78"/>
      <c r="G81" s="62"/>
      <c r="H81" s="77"/>
      <c r="I81" s="77"/>
      <c r="J81" s="77"/>
      <c r="K81" s="64"/>
      <c r="L81" s="77"/>
      <c r="M81" s="79"/>
      <c r="N81" s="75"/>
    </row>
    <row r="82" spans="1:14" ht="9" x14ac:dyDescent="0.15">
      <c r="A82" s="62" t="s">
        <v>7</v>
      </c>
      <c r="B82" s="77">
        <v>265854.94</v>
      </c>
      <c r="C82" s="77"/>
      <c r="D82" s="77"/>
      <c r="E82" s="78">
        <v>265854.94</v>
      </c>
      <c r="G82" s="62" t="s">
        <v>7</v>
      </c>
      <c r="H82" s="77">
        <v>1291177.8999999999</v>
      </c>
      <c r="I82" s="77">
        <v>821908.65</v>
      </c>
      <c r="J82" s="77">
        <v>469269.25</v>
      </c>
      <c r="K82" s="64">
        <f t="shared" ref="K82:K84" si="17">IF(ISERROR((H82-I82)/ABS(I82)),"",(H82-I82)/ABS(I82))</f>
        <v>0.57095061598390506</v>
      </c>
      <c r="L82" s="77">
        <v>1600000</v>
      </c>
      <c r="M82" s="79">
        <f t="shared" ref="M82:M84" si="18">H82/L82</f>
        <v>0.80698618749999995</v>
      </c>
      <c r="N82" s="75"/>
    </row>
    <row r="83" spans="1:14" ht="9" x14ac:dyDescent="0.15">
      <c r="A83" s="62" t="s">
        <v>56</v>
      </c>
      <c r="B83" s="77">
        <v>93621.48</v>
      </c>
      <c r="C83" s="77"/>
      <c r="D83" s="77">
        <v>47861.4</v>
      </c>
      <c r="E83" s="78">
        <v>141482.88</v>
      </c>
      <c r="G83" s="62" t="s">
        <v>56</v>
      </c>
      <c r="H83" s="77">
        <v>1575540.39</v>
      </c>
      <c r="I83" s="77">
        <v>955321.91</v>
      </c>
      <c r="J83" s="77">
        <v>620218.48</v>
      </c>
      <c r="K83" s="64">
        <f t="shared" si="17"/>
        <v>0.64922459488027429</v>
      </c>
      <c r="L83" s="77">
        <v>1700000</v>
      </c>
      <c r="M83" s="79">
        <f t="shared" si="18"/>
        <v>0.92678846470588228</v>
      </c>
      <c r="N83" s="75"/>
    </row>
    <row r="84" spans="1:14" ht="9" x14ac:dyDescent="0.15">
      <c r="A84" s="62" t="s">
        <v>57</v>
      </c>
      <c r="B84" s="77">
        <v>34159.96</v>
      </c>
      <c r="C84" s="77"/>
      <c r="D84" s="77">
        <v>51435.72</v>
      </c>
      <c r="E84" s="78">
        <v>85595.68</v>
      </c>
      <c r="G84" s="62" t="s">
        <v>57</v>
      </c>
      <c r="H84" s="77">
        <v>1196300.52</v>
      </c>
      <c r="I84" s="77">
        <v>495751.48</v>
      </c>
      <c r="J84" s="77">
        <v>700549.04</v>
      </c>
      <c r="K84" s="64">
        <f t="shared" si="17"/>
        <v>1.4131052921919669</v>
      </c>
      <c r="L84" s="77">
        <v>1000000</v>
      </c>
      <c r="M84" s="79">
        <f t="shared" si="18"/>
        <v>1.1963005200000001</v>
      </c>
      <c r="N84" s="75"/>
    </row>
    <row r="85" spans="1:14" ht="5.0999999999999996" customHeight="1" x14ac:dyDescent="0.15">
      <c r="A85" s="76"/>
      <c r="B85" s="81"/>
      <c r="C85" s="81"/>
      <c r="D85" s="81"/>
      <c r="E85" s="80"/>
      <c r="G85" s="76"/>
      <c r="H85" s="81"/>
      <c r="I85" s="81"/>
      <c r="J85" s="81"/>
      <c r="K85" s="65"/>
      <c r="L85" s="81"/>
      <c r="M85" s="82"/>
      <c r="N85" s="75"/>
    </row>
    <row r="86" spans="1:14" ht="3" customHeight="1" x14ac:dyDescent="0.15">
      <c r="A86" s="62"/>
      <c r="B86" s="77"/>
      <c r="C86" s="77"/>
      <c r="D86" s="77"/>
      <c r="E86" s="78"/>
      <c r="G86" s="62"/>
      <c r="H86" s="77"/>
      <c r="I86" s="77"/>
      <c r="J86" s="77"/>
      <c r="K86" s="64"/>
      <c r="L86" s="77"/>
      <c r="M86" s="79"/>
      <c r="N86" s="75"/>
    </row>
    <row r="87" spans="1:14" s="11" customFormat="1" ht="9" x14ac:dyDescent="0.15">
      <c r="A87" s="69" t="s">
        <v>78</v>
      </c>
      <c r="B87" s="61">
        <v>1791298.5099999998</v>
      </c>
      <c r="C87" s="61">
        <v>324.69</v>
      </c>
      <c r="D87" s="61">
        <v>99297.12</v>
      </c>
      <c r="E87" s="84">
        <v>1890270.9399999997</v>
      </c>
      <c r="G87" s="69" t="s">
        <v>78</v>
      </c>
      <c r="H87" s="61">
        <v>8376953.9500000002</v>
      </c>
      <c r="I87" s="61">
        <v>4810136.55</v>
      </c>
      <c r="J87" s="61">
        <v>3566817.4</v>
      </c>
      <c r="K87" s="66">
        <f>IF(ISERROR((H87-I87)/ABS(I87)),"",(H87-I87)/ABS(I87))</f>
        <v>0.74152102812964849</v>
      </c>
      <c r="L87" s="61">
        <v>9300000</v>
      </c>
      <c r="M87" s="85">
        <f t="shared" ref="M87" si="19">H87/L87</f>
        <v>0.90074773655913976</v>
      </c>
      <c r="N87" s="71"/>
    </row>
    <row r="88" spans="1:14" ht="3" customHeight="1" x14ac:dyDescent="0.15">
      <c r="A88" s="76"/>
      <c r="B88" s="81"/>
      <c r="C88" s="81"/>
      <c r="D88" s="81"/>
      <c r="E88" s="80"/>
      <c r="G88" s="76"/>
      <c r="H88" s="81"/>
      <c r="I88" s="81"/>
      <c r="J88" s="81"/>
      <c r="K88" s="65"/>
      <c r="L88" s="81"/>
      <c r="M88" s="82"/>
      <c r="N88" s="75"/>
    </row>
    <row r="89" spans="1:14" ht="9.9499999999999993" customHeight="1" x14ac:dyDescent="0.15">
      <c r="A89" s="76"/>
      <c r="B89" s="81"/>
      <c r="C89" s="81"/>
      <c r="D89" s="81"/>
      <c r="E89" s="80"/>
      <c r="G89" s="76"/>
      <c r="H89" s="81"/>
      <c r="I89" s="81"/>
      <c r="J89" s="81"/>
      <c r="K89" s="65"/>
      <c r="L89" s="81"/>
      <c r="M89" s="82"/>
      <c r="N89" s="75"/>
    </row>
    <row r="90" spans="1:14" ht="3" customHeight="1" x14ac:dyDescent="0.15">
      <c r="A90" s="62"/>
      <c r="B90" s="77"/>
      <c r="C90" s="77"/>
      <c r="D90" s="77"/>
      <c r="E90" s="78"/>
      <c r="G90" s="62"/>
      <c r="H90" s="77"/>
      <c r="I90" s="77"/>
      <c r="J90" s="77"/>
      <c r="K90" s="64"/>
      <c r="L90" s="77"/>
      <c r="M90" s="79"/>
      <c r="N90" s="75"/>
    </row>
    <row r="91" spans="1:14" s="11" customFormat="1" ht="9" x14ac:dyDescent="0.15">
      <c r="A91" s="69" t="s">
        <v>79</v>
      </c>
      <c r="B91" s="61">
        <v>434996318.12</v>
      </c>
      <c r="C91" s="61">
        <v>47494173.75999999</v>
      </c>
      <c r="D91" s="61">
        <v>1704081.0500000003</v>
      </c>
      <c r="E91" s="84">
        <v>389206225.41000003</v>
      </c>
      <c r="G91" s="69" t="s">
        <v>79</v>
      </c>
      <c r="H91" s="61">
        <v>1488714349.47</v>
      </c>
      <c r="I91" s="61">
        <v>1322959754.8900001</v>
      </c>
      <c r="J91" s="61">
        <v>165754594.58000001</v>
      </c>
      <c r="K91" s="66">
        <f>IF(ISERROR((H91-I91)/ABS(I91)),"",(H91-I91)/ABS(I91))</f>
        <v>0.12529073085354883</v>
      </c>
      <c r="L91" s="61">
        <v>2272007600</v>
      </c>
      <c r="M91" s="85">
        <f t="shared" ref="M91" si="20">H91/L91</f>
        <v>0.65524180001422527</v>
      </c>
      <c r="N91" s="71"/>
    </row>
    <row r="92" spans="1:14" ht="3" customHeight="1" x14ac:dyDescent="0.15">
      <c r="A92" s="76"/>
      <c r="B92" s="81"/>
      <c r="C92" s="81"/>
      <c r="D92" s="81"/>
      <c r="E92" s="80"/>
      <c r="G92" s="76"/>
      <c r="H92" s="81"/>
      <c r="I92" s="81"/>
      <c r="J92" s="81"/>
      <c r="K92" s="65"/>
      <c r="L92" s="81"/>
      <c r="M92" s="82"/>
      <c r="N92" s="75"/>
    </row>
    <row r="93" spans="1:14" ht="5.0999999999999996" customHeight="1" x14ac:dyDescent="0.15">
      <c r="A93" s="62"/>
      <c r="B93" s="77"/>
      <c r="C93" s="77"/>
      <c r="D93" s="77"/>
      <c r="E93" s="78"/>
      <c r="G93" s="62"/>
      <c r="H93" s="77"/>
      <c r="I93" s="77"/>
      <c r="J93" s="77"/>
      <c r="K93" s="64"/>
      <c r="L93" s="77"/>
      <c r="M93" s="79"/>
      <c r="N93" s="75"/>
    </row>
    <row r="94" spans="1:14" ht="9" customHeight="1" x14ac:dyDescent="0.15">
      <c r="A94" s="62" t="s">
        <v>58</v>
      </c>
      <c r="B94" s="77"/>
      <c r="C94" s="77"/>
      <c r="D94" s="77"/>
      <c r="E94" s="78"/>
      <c r="G94" s="62" t="s">
        <v>58</v>
      </c>
      <c r="H94" s="77"/>
      <c r="I94" s="77"/>
      <c r="J94" s="77"/>
      <c r="K94" s="64"/>
      <c r="L94" s="77"/>
      <c r="M94" s="79"/>
      <c r="N94" s="75"/>
    </row>
    <row r="95" spans="1:14" ht="9" x14ac:dyDescent="0.15">
      <c r="A95" s="62" t="s">
        <v>60</v>
      </c>
      <c r="B95" s="77" t="s">
        <v>100</v>
      </c>
      <c r="C95" s="77" t="s">
        <v>100</v>
      </c>
      <c r="D95" s="77" t="s">
        <v>100</v>
      </c>
      <c r="E95" s="78" t="s">
        <v>100</v>
      </c>
      <c r="G95" s="62" t="s">
        <v>60</v>
      </c>
      <c r="H95" s="77">
        <v>147812402.56999999</v>
      </c>
      <c r="I95" s="77">
        <v>102655909.64</v>
      </c>
      <c r="J95" s="77">
        <v>45156492.93</v>
      </c>
      <c r="K95" s="64">
        <f t="shared" ref="K95:K96" si="21">IF(ISERROR((H95-I95)/ABS(I95)),"",(H95-I95)/ABS(I95))</f>
        <v>0.43988205928287549</v>
      </c>
      <c r="L95" s="77">
        <v>219776000</v>
      </c>
      <c r="M95" s="79">
        <f t="shared" ref="M95:M96" si="22">H95/L95</f>
        <v>0.67255934483292079</v>
      </c>
      <c r="N95" s="75"/>
    </row>
    <row r="96" spans="1:14" ht="9" x14ac:dyDescent="0.15">
      <c r="A96" s="62" t="s">
        <v>59</v>
      </c>
      <c r="B96" s="77" t="s">
        <v>100</v>
      </c>
      <c r="C96" s="77" t="s">
        <v>100</v>
      </c>
      <c r="D96" s="77" t="s">
        <v>100</v>
      </c>
      <c r="E96" s="78" t="s">
        <v>100</v>
      </c>
      <c r="G96" s="62" t="s">
        <v>59</v>
      </c>
      <c r="H96" s="77">
        <v>59453390.009999998</v>
      </c>
      <c r="I96" s="77">
        <v>46306799.57</v>
      </c>
      <c r="J96" s="77">
        <v>13146590.439999999</v>
      </c>
      <c r="K96" s="64">
        <f t="shared" si="21"/>
        <v>0.28390194446772038</v>
      </c>
      <c r="L96" s="77">
        <v>119584000</v>
      </c>
      <c r="M96" s="79">
        <f t="shared" si="22"/>
        <v>0.49716843398782445</v>
      </c>
      <c r="N96" s="75"/>
    </row>
    <row r="97" spans="1:14" ht="5.0999999999999996" customHeight="1" x14ac:dyDescent="0.15">
      <c r="A97" s="76"/>
      <c r="B97" s="81"/>
      <c r="C97" s="81"/>
      <c r="D97" s="81"/>
      <c r="E97" s="80"/>
      <c r="G97" s="76"/>
      <c r="H97" s="81"/>
      <c r="I97" s="81"/>
      <c r="J97" s="81"/>
      <c r="K97" s="65"/>
      <c r="L97" s="81"/>
      <c r="M97" s="82"/>
      <c r="N97" s="75"/>
    </row>
    <row r="98" spans="1:14" ht="3" customHeight="1" x14ac:dyDescent="0.15">
      <c r="A98" s="76"/>
      <c r="B98" s="77"/>
      <c r="C98" s="77"/>
      <c r="D98" s="77"/>
      <c r="E98" s="78"/>
      <c r="G98" s="76"/>
      <c r="H98" s="77"/>
      <c r="I98" s="77"/>
      <c r="J98" s="77"/>
      <c r="K98" s="64"/>
      <c r="L98" s="77"/>
      <c r="M98" s="79"/>
      <c r="N98" s="75"/>
    </row>
    <row r="99" spans="1:14" s="11" customFormat="1" ht="9" x14ac:dyDescent="0.15">
      <c r="A99" s="69" t="s">
        <v>43</v>
      </c>
      <c r="B99" s="61" t="s">
        <v>100</v>
      </c>
      <c r="C99" s="61" t="s">
        <v>100</v>
      </c>
      <c r="D99" s="61" t="s">
        <v>100</v>
      </c>
      <c r="E99" s="84" t="s">
        <v>100</v>
      </c>
      <c r="G99" s="69" t="s">
        <v>43</v>
      </c>
      <c r="H99" s="61">
        <v>207265792.58000001</v>
      </c>
      <c r="I99" s="61">
        <v>148962709.21000001</v>
      </c>
      <c r="J99" s="61">
        <v>58303083.369999997</v>
      </c>
      <c r="K99" s="66">
        <f>IF(ISERROR((H99-I99)/ABS(I99)),"",(H99-I99)/ABS(I99))</f>
        <v>0.39139381714525145</v>
      </c>
      <c r="L99" s="61">
        <v>339360000</v>
      </c>
      <c r="M99" s="85">
        <f t="shared" ref="M99" si="23">H99/L99</f>
        <v>0.61075492863036307</v>
      </c>
      <c r="N99" s="71"/>
    </row>
    <row r="100" spans="1:14" ht="3" customHeight="1" x14ac:dyDescent="0.15">
      <c r="A100" s="76"/>
      <c r="B100" s="81"/>
      <c r="C100" s="81"/>
      <c r="D100" s="81"/>
      <c r="E100" s="80"/>
      <c r="G100" s="76"/>
      <c r="H100" s="81"/>
      <c r="I100" s="81"/>
      <c r="J100" s="81"/>
      <c r="K100" s="65"/>
      <c r="L100" s="81"/>
      <c r="M100" s="82"/>
      <c r="N100" s="75"/>
    </row>
    <row r="101" spans="1:14" ht="5.0999999999999996" customHeight="1" x14ac:dyDescent="0.15">
      <c r="A101" s="62"/>
      <c r="B101" s="77"/>
      <c r="C101" s="77"/>
      <c r="D101" s="77"/>
      <c r="E101" s="78"/>
      <c r="G101" s="62"/>
      <c r="H101" s="77"/>
      <c r="I101" s="77"/>
      <c r="J101" s="77"/>
      <c r="K101" s="64"/>
      <c r="L101" s="77"/>
      <c r="M101" s="79"/>
      <c r="N101" s="75"/>
    </row>
    <row r="102" spans="1:14" ht="9" customHeight="1" x14ac:dyDescent="0.15">
      <c r="A102" s="62" t="s">
        <v>38</v>
      </c>
      <c r="B102" s="77"/>
      <c r="C102" s="77"/>
      <c r="D102" s="77"/>
      <c r="E102" s="78"/>
      <c r="G102" s="62" t="s">
        <v>38</v>
      </c>
      <c r="H102" s="77"/>
      <c r="I102" s="77"/>
      <c r="J102" s="77"/>
      <c r="K102" s="64"/>
      <c r="L102" s="77"/>
      <c r="M102" s="79"/>
      <c r="N102" s="75"/>
    </row>
    <row r="103" spans="1:14" ht="9" customHeight="1" x14ac:dyDescent="0.15">
      <c r="A103" s="62" t="s">
        <v>80</v>
      </c>
      <c r="B103" s="77"/>
      <c r="C103" s="77"/>
      <c r="D103" s="77"/>
      <c r="E103" s="78"/>
      <c r="G103" s="62" t="s">
        <v>80</v>
      </c>
      <c r="H103" s="77"/>
      <c r="I103" s="77"/>
      <c r="J103" s="77"/>
      <c r="K103" s="64"/>
      <c r="L103" s="77"/>
      <c r="M103" s="79"/>
      <c r="N103" s="75"/>
    </row>
    <row r="104" spans="1:14" ht="9" x14ac:dyDescent="0.15">
      <c r="A104" s="62" t="s">
        <v>41</v>
      </c>
      <c r="B104" s="77" t="s">
        <v>100</v>
      </c>
      <c r="C104" s="77" t="s">
        <v>100</v>
      </c>
      <c r="D104" s="77" t="s">
        <v>100</v>
      </c>
      <c r="E104" s="78" t="s">
        <v>100</v>
      </c>
      <c r="G104" s="62" t="s">
        <v>41</v>
      </c>
      <c r="H104" s="77">
        <v>21319.8</v>
      </c>
      <c r="I104" s="77">
        <v>8217.33</v>
      </c>
      <c r="J104" s="77">
        <v>13102.47</v>
      </c>
      <c r="K104" s="64">
        <f t="shared" ref="K104:K105" si="24">IF(ISERROR((H104-I104)/ABS(I104)),"",(H104-I104)/ABS(I104))</f>
        <v>1.5944923716097563</v>
      </c>
      <c r="L104" s="77">
        <v>30704</v>
      </c>
      <c r="M104" s="79">
        <f t="shared" ref="M104:M105" si="25">H104/L104</f>
        <v>0.69436555497655028</v>
      </c>
      <c r="N104" s="75"/>
    </row>
    <row r="105" spans="1:14" ht="9" x14ac:dyDescent="0.15">
      <c r="A105" s="62" t="s">
        <v>87</v>
      </c>
      <c r="B105" s="77" t="s">
        <v>100</v>
      </c>
      <c r="C105" s="77" t="s">
        <v>100</v>
      </c>
      <c r="D105" s="77" t="s">
        <v>100</v>
      </c>
      <c r="E105" s="78" t="s">
        <v>100</v>
      </c>
      <c r="G105" s="62" t="s">
        <v>87</v>
      </c>
      <c r="H105" s="77">
        <v>6237754.7199999997</v>
      </c>
      <c r="I105" s="77">
        <v>6346713.8399999999</v>
      </c>
      <c r="J105" s="77">
        <v>-108959.12</v>
      </c>
      <c r="K105" s="64">
        <f t="shared" si="24"/>
        <v>-1.7167800967059218E-2</v>
      </c>
      <c r="L105" s="77">
        <v>7433600</v>
      </c>
      <c r="M105" s="79">
        <f t="shared" si="25"/>
        <v>0.83912972449418854</v>
      </c>
      <c r="N105" s="75"/>
    </row>
    <row r="106" spans="1:14" ht="9" x14ac:dyDescent="0.15">
      <c r="A106" s="62" t="s">
        <v>4</v>
      </c>
      <c r="B106" s="77"/>
      <c r="C106" s="77"/>
      <c r="D106" s="77"/>
      <c r="E106" s="78"/>
      <c r="G106" s="62" t="s">
        <v>4</v>
      </c>
      <c r="H106" s="77"/>
      <c r="I106" s="77"/>
      <c r="J106" s="77"/>
      <c r="K106" s="64"/>
      <c r="L106" s="77"/>
      <c r="M106" s="79"/>
      <c r="N106" s="75"/>
    </row>
    <row r="107" spans="1:14" ht="9" x14ac:dyDescent="0.15">
      <c r="A107" s="62" t="s">
        <v>85</v>
      </c>
      <c r="B107" s="77" t="s">
        <v>100</v>
      </c>
      <c r="C107" s="77" t="s">
        <v>100</v>
      </c>
      <c r="D107" s="77" t="s">
        <v>100</v>
      </c>
      <c r="E107" s="78" t="s">
        <v>100</v>
      </c>
      <c r="G107" s="62" t="s">
        <v>85</v>
      </c>
      <c r="H107" s="77">
        <v>17701.59</v>
      </c>
      <c r="I107" s="77">
        <v>16199.91</v>
      </c>
      <c r="J107" s="77">
        <v>1501.68</v>
      </c>
      <c r="K107" s="64">
        <f t="shared" ref="K107:K109" si="26">IF(ISERROR((H107-I107)/ABS(I107)),"",(H107-I107)/ABS(I107))</f>
        <v>9.269681127858119E-2</v>
      </c>
      <c r="L107" s="77">
        <v>3232</v>
      </c>
      <c r="M107" s="79">
        <f t="shared" ref="M107:M108" si="27">H107/L107</f>
        <v>5.4769771039603965</v>
      </c>
      <c r="N107" s="75"/>
    </row>
    <row r="108" spans="1:14" ht="9" x14ac:dyDescent="0.15">
      <c r="A108" s="87" t="s">
        <v>89</v>
      </c>
      <c r="B108" s="77" t="s">
        <v>100</v>
      </c>
      <c r="C108" s="77" t="s">
        <v>100</v>
      </c>
      <c r="D108" s="77" t="s">
        <v>100</v>
      </c>
      <c r="E108" s="78" t="s">
        <v>100</v>
      </c>
      <c r="G108" s="87" t="s">
        <v>89</v>
      </c>
      <c r="H108" s="77">
        <v>-77542154.219999999</v>
      </c>
      <c r="I108" s="77">
        <v>-58042230.600000001</v>
      </c>
      <c r="J108" s="77">
        <v>-19499923.620000001</v>
      </c>
      <c r="K108" s="64">
        <f t="shared" si="26"/>
        <v>-0.33596096184490876</v>
      </c>
      <c r="L108" s="77">
        <v>-80315200</v>
      </c>
      <c r="M108" s="79">
        <f t="shared" si="27"/>
        <v>0.96547296427077312</v>
      </c>
      <c r="N108" s="75"/>
    </row>
    <row r="109" spans="1:14" ht="9" x14ac:dyDescent="0.15">
      <c r="A109" s="62" t="s">
        <v>86</v>
      </c>
      <c r="B109" s="77" t="s">
        <v>100</v>
      </c>
      <c r="C109" s="77" t="s">
        <v>100</v>
      </c>
      <c r="D109" s="77" t="s">
        <v>100</v>
      </c>
      <c r="E109" s="78" t="s">
        <v>100</v>
      </c>
      <c r="G109" s="62" t="s">
        <v>86</v>
      </c>
      <c r="H109" s="77">
        <v>5.91</v>
      </c>
      <c r="I109" s="77">
        <v>1089.96</v>
      </c>
      <c r="J109" s="77">
        <v>-1084.05</v>
      </c>
      <c r="K109" s="64">
        <f t="shared" si="26"/>
        <v>-0.99457778267092367</v>
      </c>
      <c r="L109" s="77" t="s">
        <v>100</v>
      </c>
      <c r="M109" s="79"/>
      <c r="N109" s="75"/>
    </row>
    <row r="110" spans="1:14" ht="9" x14ac:dyDescent="0.15">
      <c r="A110" s="62" t="s">
        <v>53</v>
      </c>
      <c r="B110" s="77"/>
      <c r="C110" s="77"/>
      <c r="D110" s="77"/>
      <c r="E110" s="78"/>
      <c r="G110" s="62" t="s">
        <v>53</v>
      </c>
      <c r="H110" s="61"/>
      <c r="I110" s="77"/>
      <c r="J110" s="77"/>
      <c r="K110" s="64"/>
      <c r="L110" s="77"/>
      <c r="M110" s="79"/>
      <c r="N110" s="75"/>
    </row>
    <row r="111" spans="1:14" ht="9" x14ac:dyDescent="0.15">
      <c r="A111" s="62" t="s">
        <v>87</v>
      </c>
      <c r="B111" s="77" t="s">
        <v>100</v>
      </c>
      <c r="C111" s="77" t="s">
        <v>100</v>
      </c>
      <c r="D111" s="77" t="s">
        <v>100</v>
      </c>
      <c r="E111" s="78" t="s">
        <v>100</v>
      </c>
      <c r="G111" s="62" t="s">
        <v>87</v>
      </c>
      <c r="H111" s="77">
        <v>3071403.06</v>
      </c>
      <c r="I111" s="77">
        <v>3239641.15</v>
      </c>
      <c r="J111" s="77">
        <v>-168238.09</v>
      </c>
      <c r="K111" s="64">
        <f>IF(ISERROR((H111-I111)/ABS(I111)),"",(H111-I111)/ABS(I111))</f>
        <v>-5.1931088108323309E-2</v>
      </c>
      <c r="L111" s="77">
        <v>5009600</v>
      </c>
      <c r="M111" s="79">
        <f t="shared" ref="M111:M114" si="28">H111/L111</f>
        <v>0.61310345336953054</v>
      </c>
      <c r="N111" s="75"/>
    </row>
    <row r="112" spans="1:14" ht="9" x14ac:dyDescent="0.15">
      <c r="A112" s="62" t="s">
        <v>5</v>
      </c>
      <c r="B112" s="77"/>
      <c r="C112" s="77"/>
      <c r="D112" s="77"/>
      <c r="E112" s="78"/>
      <c r="G112" s="62" t="s">
        <v>5</v>
      </c>
      <c r="H112" s="77"/>
      <c r="I112" s="77"/>
      <c r="J112" s="77"/>
      <c r="K112" s="64"/>
      <c r="L112" s="77"/>
      <c r="M112" s="79"/>
      <c r="N112" s="75"/>
    </row>
    <row r="113" spans="1:14" ht="9" x14ac:dyDescent="0.15">
      <c r="A113" s="62" t="s">
        <v>85</v>
      </c>
      <c r="B113" s="77" t="s">
        <v>100</v>
      </c>
      <c r="C113" s="77" t="s">
        <v>100</v>
      </c>
      <c r="D113" s="77" t="s">
        <v>100</v>
      </c>
      <c r="E113" s="78" t="s">
        <v>100</v>
      </c>
      <c r="G113" s="62" t="s">
        <v>85</v>
      </c>
      <c r="H113" s="77">
        <v>11545.82</v>
      </c>
      <c r="I113" s="77">
        <v>8364.14</v>
      </c>
      <c r="J113" s="77">
        <v>3181.68</v>
      </c>
      <c r="K113" s="64">
        <f t="shared" ref="K113:K114" si="29">IF(ISERROR((H113-I113)/ABS(I113)),"",(H113-I113)/ABS(I113))</f>
        <v>0.3803953544536558</v>
      </c>
      <c r="L113" s="77">
        <v>42016</v>
      </c>
      <c r="M113" s="79">
        <f t="shared" si="28"/>
        <v>0.2747957920792079</v>
      </c>
      <c r="N113" s="75"/>
    </row>
    <row r="114" spans="1:14" ht="9" x14ac:dyDescent="0.15">
      <c r="A114" s="62" t="s">
        <v>87</v>
      </c>
      <c r="B114" s="77" t="s">
        <v>100</v>
      </c>
      <c r="C114" s="77" t="s">
        <v>100</v>
      </c>
      <c r="D114" s="77" t="s">
        <v>100</v>
      </c>
      <c r="E114" s="78" t="s">
        <v>100</v>
      </c>
      <c r="G114" s="62" t="s">
        <v>87</v>
      </c>
      <c r="H114" s="77">
        <v>3003482.69</v>
      </c>
      <c r="I114" s="77">
        <v>2738823.01</v>
      </c>
      <c r="J114" s="77">
        <v>264659.68</v>
      </c>
      <c r="K114" s="64">
        <f t="shared" si="29"/>
        <v>9.6632633446438077E-2</v>
      </c>
      <c r="L114" s="77">
        <v>3490560</v>
      </c>
      <c r="M114" s="79">
        <f t="shared" si="28"/>
        <v>0.86045869144206089</v>
      </c>
      <c r="N114" s="75"/>
    </row>
    <row r="115" spans="1:14" ht="5.0999999999999996" customHeight="1" x14ac:dyDescent="0.15">
      <c r="A115" s="76"/>
      <c r="B115" s="81"/>
      <c r="C115" s="81"/>
      <c r="D115" s="81"/>
      <c r="E115" s="80"/>
      <c r="G115" s="76"/>
      <c r="H115" s="81"/>
      <c r="I115" s="81"/>
      <c r="J115" s="81"/>
      <c r="K115" s="65"/>
      <c r="L115" s="81"/>
      <c r="M115" s="82"/>
      <c r="N115" s="75"/>
    </row>
    <row r="116" spans="1:14" ht="3" customHeight="1" x14ac:dyDescent="0.15">
      <c r="A116" s="62"/>
      <c r="B116" s="77"/>
      <c r="C116" s="77"/>
      <c r="D116" s="77"/>
      <c r="E116" s="78"/>
      <c r="G116" s="62"/>
      <c r="H116" s="77"/>
      <c r="I116" s="77"/>
      <c r="J116" s="77"/>
      <c r="K116" s="64"/>
      <c r="L116" s="77"/>
      <c r="M116" s="79"/>
      <c r="N116" s="75"/>
    </row>
    <row r="117" spans="1:14" s="11" customFormat="1" ht="9" x14ac:dyDescent="0.15">
      <c r="A117" s="69" t="s">
        <v>44</v>
      </c>
      <c r="B117" s="61" t="s">
        <v>100</v>
      </c>
      <c r="C117" s="61" t="s">
        <v>100</v>
      </c>
      <c r="D117" s="61" t="s">
        <v>100</v>
      </c>
      <c r="E117" s="84" t="s">
        <v>100</v>
      </c>
      <c r="G117" s="69" t="s">
        <v>44</v>
      </c>
      <c r="H117" s="61">
        <v>-65178940.630000003</v>
      </c>
      <c r="I117" s="61">
        <v>-45683181.259999998</v>
      </c>
      <c r="J117" s="61">
        <v>-19495759.370000001</v>
      </c>
      <c r="K117" s="66">
        <f>IF(ISERROR((H117-I117)/ABS(I117)),"",(H117-I117)/ABS(I117))</f>
        <v>-0.42676010803718722</v>
      </c>
      <c r="L117" s="61">
        <v>-64305488</v>
      </c>
      <c r="M117" s="85">
        <f t="shared" ref="M117" si="30">H117/L117</f>
        <v>1.0135828629432064</v>
      </c>
      <c r="N117" s="71"/>
    </row>
    <row r="118" spans="1:14" ht="3" customHeight="1" x14ac:dyDescent="0.15">
      <c r="A118" s="76"/>
      <c r="B118" s="81"/>
      <c r="C118" s="81"/>
      <c r="D118" s="81"/>
      <c r="E118" s="80"/>
      <c r="G118" s="76"/>
      <c r="H118" s="81"/>
      <c r="I118" s="81"/>
      <c r="J118" s="81"/>
      <c r="K118" s="65"/>
      <c r="L118" s="81"/>
      <c r="M118" s="82"/>
      <c r="N118" s="75"/>
    </row>
    <row r="119" spans="1:14" ht="8.1" customHeight="1" x14ac:dyDescent="0.15">
      <c r="A119" s="76"/>
      <c r="B119" s="81"/>
      <c r="C119" s="81"/>
      <c r="D119" s="81"/>
      <c r="E119" s="80"/>
      <c r="G119" s="76"/>
      <c r="H119" s="81"/>
      <c r="I119" s="81"/>
      <c r="J119" s="81"/>
      <c r="K119" s="65"/>
      <c r="L119" s="81"/>
      <c r="M119" s="82"/>
      <c r="N119" s="75"/>
    </row>
    <row r="120" spans="1:14" ht="3" customHeight="1" x14ac:dyDescent="0.15">
      <c r="A120" s="62"/>
      <c r="B120" s="77"/>
      <c r="C120" s="77"/>
      <c r="D120" s="77"/>
      <c r="E120" s="78"/>
      <c r="G120" s="62"/>
      <c r="H120" s="77"/>
      <c r="I120" s="77"/>
      <c r="J120" s="77"/>
      <c r="K120" s="64"/>
      <c r="L120" s="77"/>
      <c r="M120" s="79"/>
      <c r="N120" s="75"/>
    </row>
    <row r="121" spans="1:14" s="11" customFormat="1" ht="9" x14ac:dyDescent="0.15">
      <c r="A121" s="69" t="s">
        <v>81</v>
      </c>
      <c r="B121" s="61" t="s">
        <v>100</v>
      </c>
      <c r="C121" s="61" t="s">
        <v>100</v>
      </c>
      <c r="D121" s="61" t="s">
        <v>100</v>
      </c>
      <c r="E121" s="84" t="s">
        <v>100</v>
      </c>
      <c r="G121" s="69" t="s">
        <v>81</v>
      </c>
      <c r="H121" s="61">
        <v>142086851.94999999</v>
      </c>
      <c r="I121" s="61">
        <v>103279527.95</v>
      </c>
      <c r="J121" s="61">
        <v>38807324</v>
      </c>
      <c r="K121" s="66">
        <f>IF(ISERROR((H121-I121)/ABS(I121)),"",(H121-I121)/ABS(I121))</f>
        <v>0.37575040059040066</v>
      </c>
      <c r="L121" s="61">
        <v>275054512</v>
      </c>
      <c r="M121" s="85">
        <f t="shared" ref="M121" si="31">H121/L121</f>
        <v>0.51657706291325989</v>
      </c>
      <c r="N121" s="71"/>
    </row>
    <row r="122" spans="1:14" ht="3" customHeight="1" x14ac:dyDescent="0.15">
      <c r="A122" s="76"/>
      <c r="B122" s="81"/>
      <c r="C122" s="81"/>
      <c r="D122" s="81"/>
      <c r="E122" s="80"/>
      <c r="G122" s="76"/>
      <c r="H122" s="81"/>
      <c r="I122" s="81"/>
      <c r="J122" s="81"/>
      <c r="K122" s="65"/>
      <c r="L122" s="81"/>
      <c r="M122" s="82"/>
      <c r="N122" s="75"/>
    </row>
    <row r="123" spans="1:14" ht="8.1" customHeight="1" x14ac:dyDescent="0.15">
      <c r="A123" s="74"/>
      <c r="B123" s="81"/>
      <c r="C123" s="81"/>
      <c r="D123" s="81"/>
      <c r="E123" s="80"/>
      <c r="G123" s="73"/>
      <c r="H123" s="81"/>
      <c r="I123" s="81"/>
      <c r="J123" s="81"/>
      <c r="K123" s="65"/>
      <c r="L123" s="81"/>
      <c r="M123" s="82"/>
      <c r="N123" s="75"/>
    </row>
    <row r="124" spans="1:14" ht="3" customHeight="1" x14ac:dyDescent="0.15">
      <c r="A124" s="62"/>
      <c r="B124" s="77"/>
      <c r="C124" s="77"/>
      <c r="D124" s="77"/>
      <c r="E124" s="78"/>
      <c r="G124" s="62"/>
      <c r="H124" s="77"/>
      <c r="I124" s="77"/>
      <c r="J124" s="77"/>
      <c r="K124" s="67"/>
      <c r="L124" s="77"/>
      <c r="M124" s="79"/>
      <c r="N124" s="75"/>
    </row>
    <row r="125" spans="1:14" s="11" customFormat="1" ht="9" x14ac:dyDescent="0.15">
      <c r="A125" s="69" t="s">
        <v>9</v>
      </c>
      <c r="B125" s="61">
        <v>434996318.12</v>
      </c>
      <c r="C125" s="61">
        <v>47494173.75999999</v>
      </c>
      <c r="D125" s="61">
        <v>1704081.0500000003</v>
      </c>
      <c r="E125" s="84">
        <v>389206225.41000003</v>
      </c>
      <c r="G125" s="69" t="s">
        <v>9</v>
      </c>
      <c r="H125" s="61">
        <v>1630801201.4200001</v>
      </c>
      <c r="I125" s="61">
        <v>1426239282.8399999</v>
      </c>
      <c r="J125" s="61">
        <v>204561918.58000001</v>
      </c>
      <c r="K125" s="66">
        <f>IF(ISERROR((H125-I125)/ABS(I125)),"",(H125-I125)/ABS(I125))</f>
        <v>0.14342748866982974</v>
      </c>
      <c r="L125" s="61">
        <v>2547062112</v>
      </c>
      <c r="M125" s="85">
        <f t="shared" ref="M125" si="32">H125/L125</f>
        <v>0.64026754343240766</v>
      </c>
      <c r="N125" s="71"/>
    </row>
    <row r="126" spans="1:14" ht="3" customHeight="1" x14ac:dyDescent="0.15">
      <c r="A126" s="73"/>
      <c r="B126" s="81"/>
      <c r="C126" s="81"/>
      <c r="D126" s="81"/>
      <c r="E126" s="80"/>
      <c r="G126" s="73"/>
      <c r="H126" s="81"/>
      <c r="I126" s="81"/>
      <c r="J126" s="81"/>
      <c r="K126" s="68"/>
      <c r="L126" s="81"/>
      <c r="M126" s="89"/>
      <c r="N126" s="75"/>
    </row>
    <row r="127" spans="1:14" ht="6" customHeight="1" x14ac:dyDescent="0.15">
      <c r="A127" s="75"/>
      <c r="B127" s="90"/>
      <c r="C127" s="90"/>
      <c r="D127" s="90"/>
      <c r="E127" s="90"/>
      <c r="G127" s="75"/>
      <c r="H127" s="90"/>
      <c r="I127" s="90"/>
      <c r="J127" s="90"/>
      <c r="K127" s="75"/>
      <c r="L127" s="90"/>
      <c r="M127" s="75"/>
      <c r="N127" s="75"/>
    </row>
    <row r="128" spans="1:14" ht="9" customHeight="1" x14ac:dyDescent="0.15">
      <c r="A128" s="57" t="s">
        <v>82</v>
      </c>
      <c r="B128" s="58">
        <v>30000</v>
      </c>
      <c r="C128" s="33"/>
      <c r="D128" s="90"/>
      <c r="E128" s="91"/>
      <c r="G128" s="57" t="s">
        <v>82</v>
      </c>
      <c r="H128" s="58">
        <v>1653785.21</v>
      </c>
      <c r="I128" s="33"/>
      <c r="J128" s="90"/>
      <c r="K128" s="75"/>
      <c r="L128" s="90"/>
      <c r="M128" s="75"/>
      <c r="N128" s="75"/>
    </row>
    <row r="129" spans="1:13" ht="9.75" customHeight="1" x14ac:dyDescent="0.15">
      <c r="A129" s="100" t="s">
        <v>142</v>
      </c>
      <c r="B129" s="100"/>
      <c r="C129" s="100"/>
      <c r="D129" s="100"/>
      <c r="E129" s="100"/>
      <c r="F129" s="6"/>
      <c r="G129" s="100"/>
      <c r="H129" s="100"/>
      <c r="I129" s="100"/>
      <c r="J129" s="100"/>
      <c r="K129" s="100"/>
      <c r="L129" s="100"/>
      <c r="M129" s="100"/>
    </row>
    <row r="130" spans="1:13" ht="8.1" customHeight="1" x14ac:dyDescent="0.15">
      <c r="A130" s="45"/>
      <c r="B130" s="45"/>
      <c r="C130" s="45"/>
      <c r="D130" s="45"/>
      <c r="E130" s="45"/>
      <c r="F130" s="6"/>
      <c r="G130" s="45"/>
      <c r="H130" s="45"/>
      <c r="I130" s="45"/>
      <c r="J130" s="45"/>
      <c r="K130" s="45"/>
      <c r="L130" s="45"/>
      <c r="M130" s="45"/>
    </row>
    <row r="131" spans="1:13" ht="8.25" customHeight="1" x14ac:dyDescent="0.15">
      <c r="A131" s="92" t="s">
        <v>39</v>
      </c>
      <c r="B131" s="42"/>
      <c r="C131" s="93" t="s">
        <v>40</v>
      </c>
      <c r="D131" s="44"/>
      <c r="E131" s="42"/>
      <c r="G131" s="100"/>
      <c r="H131" s="100"/>
      <c r="I131" s="100"/>
      <c r="J131" s="100"/>
      <c r="K131" s="100"/>
      <c r="L131" s="100"/>
      <c r="M131" s="100"/>
    </row>
    <row r="132" spans="1:13" ht="9" customHeight="1" x14ac:dyDescent="0.15">
      <c r="A132" s="92" t="s">
        <v>15</v>
      </c>
      <c r="C132" s="94" t="s">
        <v>92</v>
      </c>
      <c r="D132" s="13"/>
      <c r="E132" s="13"/>
      <c r="G132" s="100" t="str">
        <f>+A129</f>
        <v>Vitoria-Gasteizen, 2022ko IRAILAREN 9an / Vitoria-Gasteiz, 9 de SEPTIEMBRE DE 2022</v>
      </c>
      <c r="H132" s="100"/>
      <c r="I132" s="100"/>
      <c r="J132" s="100"/>
      <c r="K132" s="100"/>
      <c r="L132" s="100"/>
      <c r="M132" s="100"/>
    </row>
    <row r="133" spans="1:13" ht="9" customHeight="1" x14ac:dyDescent="0.15">
      <c r="A133" s="92"/>
      <c r="C133" s="94"/>
      <c r="D133" s="13"/>
      <c r="E133" s="13"/>
      <c r="G133" s="92"/>
      <c r="H133" s="13"/>
      <c r="I133" s="13"/>
      <c r="J133" s="94"/>
      <c r="L133" s="13"/>
    </row>
    <row r="134" spans="1:13" ht="9" customHeight="1" x14ac:dyDescent="0.15">
      <c r="A134" s="92"/>
      <c r="C134" s="94"/>
      <c r="D134" s="13"/>
      <c r="E134" s="13"/>
      <c r="G134" s="92"/>
      <c r="H134" s="13"/>
      <c r="I134" s="13"/>
      <c r="J134" s="94"/>
      <c r="L134" s="13"/>
    </row>
    <row r="135" spans="1:13" ht="11.25" customHeight="1" x14ac:dyDescent="0.15">
      <c r="B135" s="13"/>
      <c r="C135" s="43"/>
      <c r="D135" s="13"/>
      <c r="E135" s="13"/>
      <c r="H135" s="13"/>
      <c r="I135" s="13"/>
      <c r="J135" s="13"/>
      <c r="L135" s="13"/>
    </row>
    <row r="136" spans="1:13" ht="12.75" x14ac:dyDescent="0.2">
      <c r="A136"/>
      <c r="B136" s="14"/>
      <c r="C136" s="14"/>
      <c r="D136" s="90"/>
      <c r="E136" s="14"/>
      <c r="H136" s="13"/>
      <c r="I136" s="13"/>
      <c r="J136" s="13"/>
      <c r="L136" s="13"/>
    </row>
    <row r="137" spans="1:13" ht="12.75" x14ac:dyDescent="0.2">
      <c r="A137"/>
      <c r="B137"/>
      <c r="C137"/>
      <c r="D137"/>
      <c r="E137"/>
      <c r="G137" s="6"/>
      <c r="H137" s="6"/>
      <c r="I137" s="6"/>
      <c r="J137" s="6"/>
      <c r="K137" s="6"/>
      <c r="L137" s="6"/>
      <c r="M137" s="6"/>
    </row>
    <row r="138" spans="1:13" ht="12.75" x14ac:dyDescent="0.2">
      <c r="A138"/>
      <c r="B138"/>
      <c r="C138"/>
      <c r="D138"/>
      <c r="E138"/>
      <c r="G138" s="6"/>
      <c r="H138" s="6"/>
      <c r="I138" s="6"/>
      <c r="K138" s="6"/>
      <c r="L138" s="6"/>
      <c r="M138" s="6"/>
    </row>
    <row r="139" spans="1:13" ht="12.75" x14ac:dyDescent="0.2">
      <c r="A139"/>
      <c r="B139"/>
      <c r="C139"/>
      <c r="D139"/>
      <c r="E139"/>
    </row>
    <row r="140" spans="1:13" ht="12.75" x14ac:dyDescent="0.2">
      <c r="A140"/>
      <c r="B140"/>
      <c r="C140"/>
      <c r="D140"/>
      <c r="E140"/>
    </row>
    <row r="164" spans="13:13" ht="9" x14ac:dyDescent="0.15">
      <c r="M164" s="95"/>
    </row>
  </sheetData>
  <mergeCells count="4">
    <mergeCell ref="A129:E129"/>
    <mergeCell ref="G129:M129"/>
    <mergeCell ref="G131:M131"/>
    <mergeCell ref="G132:M132"/>
  </mergeCells>
  <printOptions horizontalCentered="1" gridLinesSet="0"/>
  <pageMargins left="0" right="0" top="0" bottom="0" header="0" footer="3.937007874015748E-2"/>
  <pageSetup paperSize="9" scale="82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8193" r:id="rId4">
          <objectPr defaultSize="0" autoPict="0" r:id="rId5">
            <anchor moveWithCells="1" sizeWithCells="1">
              <from>
                <xdr:col>4</xdr:col>
                <xdr:colOff>66675</xdr:colOff>
                <xdr:row>126</xdr:row>
                <xdr:rowOff>57150</xdr:rowOff>
              </from>
              <to>
                <xdr:col>4</xdr:col>
                <xdr:colOff>466725</xdr:colOff>
                <xdr:row>134</xdr:row>
                <xdr:rowOff>66675</xdr:rowOff>
              </to>
            </anchor>
          </objectPr>
        </oleObject>
      </mc:Choice>
      <mc:Fallback>
        <oleObject progId="Word.Picture.8" shapeId="8193" r:id="rId4"/>
      </mc:Fallback>
    </mc:AlternateContent>
    <mc:AlternateContent xmlns:mc="http://schemas.openxmlformats.org/markup-compatibility/2006">
      <mc:Choice Requires="x14">
        <oleObject progId="Word.Picture.8" shapeId="8194" r:id="rId6">
          <objectPr defaultSize="0" autoPict="0" r:id="rId5">
            <anchor moveWithCells="1" sizeWithCells="1">
              <from>
                <xdr:col>11</xdr:col>
                <xdr:colOff>685800</xdr:colOff>
                <xdr:row>127</xdr:row>
                <xdr:rowOff>9525</xdr:rowOff>
              </from>
              <to>
                <xdr:col>12</xdr:col>
                <xdr:colOff>371475</xdr:colOff>
                <xdr:row>134</xdr:row>
                <xdr:rowOff>95250</xdr:rowOff>
              </to>
            </anchor>
          </objectPr>
        </oleObject>
      </mc:Choice>
      <mc:Fallback>
        <oleObject progId="Word.Picture.8" shapeId="8194" r:id="rId6"/>
      </mc:Fallback>
    </mc:AlternateContent>
    <mc:AlternateContent xmlns:mc="http://schemas.openxmlformats.org/markup-compatibility/2006">
      <mc:Choice Requires="x14">
        <oleObject progId="Word.Picture.8" shapeId="8195" r:id="rId7">
          <objectPr defaultSize="0" autoPict="0" r:id="rId8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1171575</xdr:colOff>
                <xdr:row>7</xdr:row>
                <xdr:rowOff>19050</xdr:rowOff>
              </to>
            </anchor>
          </objectPr>
        </oleObject>
      </mc:Choice>
      <mc:Fallback>
        <oleObject progId="Word.Picture.8" shapeId="8195" r:id="rId7"/>
      </mc:Fallback>
    </mc:AlternateContent>
    <mc:AlternateContent xmlns:mc="http://schemas.openxmlformats.org/markup-compatibility/2006">
      <mc:Choice Requires="x14">
        <oleObject progId="Word.Picture.8" shapeId="8196" r:id="rId9">
          <objectPr defaultSize="0" autoPict="0" r:id="rId8">
            <anchor moveWithCells="1" sizeWithCells="1">
              <from>
                <xdr:col>6</xdr:col>
                <xdr:colOff>0</xdr:colOff>
                <xdr:row>0</xdr:row>
                <xdr:rowOff>0</xdr:rowOff>
              </from>
              <to>
                <xdr:col>6</xdr:col>
                <xdr:colOff>1171575</xdr:colOff>
                <xdr:row>7</xdr:row>
                <xdr:rowOff>19050</xdr:rowOff>
              </to>
            </anchor>
          </objectPr>
        </oleObject>
      </mc:Choice>
      <mc:Fallback>
        <oleObject progId="Word.Picture.8" shapeId="8196" r:id="rId9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A6D1B-E500-4861-9ECB-E11AE6755589}">
  <dimension ref="A1:N164"/>
  <sheetViews>
    <sheetView showGridLines="0" workbookViewId="0">
      <selection activeCell="A51" sqref="A51"/>
    </sheetView>
  </sheetViews>
  <sheetFormatPr baseColWidth="10" defaultRowHeight="8.25" x14ac:dyDescent="0.15"/>
  <cols>
    <col min="1" max="1" width="55.7109375" style="1" customWidth="1"/>
    <col min="2" max="2" width="11.7109375" style="1" customWidth="1"/>
    <col min="3" max="3" width="10.7109375" style="1" customWidth="1"/>
    <col min="4" max="4" width="10.42578125" style="1" customWidth="1"/>
    <col min="5" max="5" width="11.140625" style="1" customWidth="1"/>
    <col min="6" max="6" width="11.42578125" style="1"/>
    <col min="7" max="7" width="54.42578125" style="1" customWidth="1"/>
    <col min="8" max="8" width="14.5703125" style="1" customWidth="1"/>
    <col min="9" max="9" width="14.140625" style="1" customWidth="1"/>
    <col min="10" max="10" width="10.28515625" style="1" customWidth="1"/>
    <col min="11" max="11" width="8.140625" style="1" customWidth="1"/>
    <col min="12" max="12" width="11.140625" style="1" customWidth="1"/>
    <col min="13" max="13" width="9.5703125" style="1" customWidth="1"/>
    <col min="14" max="16384" width="11.42578125" style="1"/>
  </cols>
  <sheetData>
    <row r="1" spans="1:14" ht="9.9499999999999993" customHeight="1" x14ac:dyDescent="0.15"/>
    <row r="2" spans="1:14" ht="8.1" customHeight="1" x14ac:dyDescent="0.15"/>
    <row r="3" spans="1:14" ht="17.25" customHeight="1" x14ac:dyDescent="0.15"/>
    <row r="4" spans="1:14" ht="8.1" customHeight="1" x14ac:dyDescent="0.15"/>
    <row r="5" spans="1:14" ht="8.1" customHeight="1" x14ac:dyDescent="0.15"/>
    <row r="6" spans="1:14" ht="8.1" customHeight="1" x14ac:dyDescent="0.15"/>
    <row r="7" spans="1:14" ht="8.1" customHeight="1" x14ac:dyDescent="0.15"/>
    <row r="8" spans="1:14" x14ac:dyDescent="0.15">
      <c r="E8" s="15" t="s">
        <v>127</v>
      </c>
      <c r="M8" s="15" t="str">
        <f>+E8</f>
        <v>GP-10-01-IMP/VER:10</v>
      </c>
    </row>
    <row r="9" spans="1:14" ht="5.0999999999999996" customHeight="1" x14ac:dyDescent="0.15">
      <c r="A9" s="3"/>
      <c r="B9" s="3"/>
      <c r="C9" s="3"/>
      <c r="D9" s="3"/>
      <c r="E9" s="8"/>
      <c r="G9" s="34"/>
      <c r="H9" s="34"/>
      <c r="I9" s="34"/>
      <c r="J9" s="34"/>
      <c r="K9" s="34"/>
      <c r="L9" s="34"/>
      <c r="M9" s="35"/>
    </row>
    <row r="10" spans="1:14" s="11" customFormat="1" ht="10.5" x14ac:dyDescent="0.15">
      <c r="A10" s="55" t="s">
        <v>143</v>
      </c>
      <c r="B10" s="69" t="s">
        <v>26</v>
      </c>
      <c r="C10" s="69" t="s">
        <v>16</v>
      </c>
      <c r="D10" s="69" t="s">
        <v>28</v>
      </c>
      <c r="E10" s="70" t="s">
        <v>17</v>
      </c>
      <c r="G10" s="55" t="s">
        <v>144</v>
      </c>
      <c r="H10" s="69" t="s">
        <v>19</v>
      </c>
      <c r="I10" s="69" t="s">
        <v>29</v>
      </c>
      <c r="J10" s="69" t="s">
        <v>20</v>
      </c>
      <c r="K10" s="69" t="s">
        <v>21</v>
      </c>
      <c r="L10" s="69" t="s">
        <v>33</v>
      </c>
      <c r="M10" s="70" t="s">
        <v>24</v>
      </c>
      <c r="N10" s="71"/>
    </row>
    <row r="11" spans="1:14" s="11" customFormat="1" ht="10.5" x14ac:dyDescent="0.15">
      <c r="A11" s="55"/>
      <c r="B11" s="69" t="s">
        <v>27</v>
      </c>
      <c r="C11" s="69"/>
      <c r="D11" s="69" t="s">
        <v>26</v>
      </c>
      <c r="E11" s="70"/>
      <c r="G11" s="55"/>
      <c r="H11" s="69" t="s">
        <v>31</v>
      </c>
      <c r="I11" s="69" t="s">
        <v>35</v>
      </c>
      <c r="J11" s="69"/>
      <c r="K11" s="69"/>
      <c r="L11" s="69" t="s">
        <v>34</v>
      </c>
      <c r="M11" s="70"/>
      <c r="N11" s="71"/>
    </row>
    <row r="12" spans="1:14" s="11" customFormat="1" ht="10.5" x14ac:dyDescent="0.15">
      <c r="A12" s="55" t="s">
        <v>145</v>
      </c>
      <c r="B12" s="69" t="s">
        <v>25</v>
      </c>
      <c r="C12" s="69" t="s">
        <v>13</v>
      </c>
      <c r="D12" s="69" t="s">
        <v>14</v>
      </c>
      <c r="E12" s="70" t="s">
        <v>18</v>
      </c>
      <c r="G12" s="55" t="s">
        <v>146</v>
      </c>
      <c r="H12" s="69" t="s">
        <v>32</v>
      </c>
      <c r="I12" s="69" t="s">
        <v>30</v>
      </c>
      <c r="J12" s="69" t="s">
        <v>12</v>
      </c>
      <c r="K12" s="69" t="s">
        <v>22</v>
      </c>
      <c r="L12" s="69" t="s">
        <v>23</v>
      </c>
      <c r="M12" s="70" t="s">
        <v>36</v>
      </c>
      <c r="N12" s="71"/>
    </row>
    <row r="13" spans="1:14" ht="5.0999999999999996" customHeight="1" x14ac:dyDescent="0.15">
      <c r="A13" s="7"/>
      <c r="B13" s="5"/>
      <c r="C13" s="5"/>
      <c r="D13" s="5"/>
      <c r="E13" s="9"/>
      <c r="G13" s="72"/>
      <c r="H13" s="73"/>
      <c r="I13" s="73"/>
      <c r="J13" s="73"/>
      <c r="K13" s="73"/>
      <c r="L13" s="73"/>
      <c r="M13" s="74"/>
      <c r="N13" s="75"/>
    </row>
    <row r="14" spans="1:14" ht="5.0999999999999996" customHeight="1" x14ac:dyDescent="0.15">
      <c r="A14" s="4"/>
      <c r="B14" s="4"/>
      <c r="C14" s="4"/>
      <c r="D14" s="4"/>
      <c r="E14" s="10"/>
      <c r="G14" s="4"/>
      <c r="H14" s="62"/>
      <c r="I14" s="62"/>
      <c r="J14" s="62"/>
      <c r="K14" s="64"/>
      <c r="L14" s="62"/>
      <c r="M14" s="76"/>
      <c r="N14" s="75"/>
    </row>
    <row r="15" spans="1:14" ht="9" customHeight="1" x14ac:dyDescent="0.15">
      <c r="A15" s="62" t="s">
        <v>0</v>
      </c>
      <c r="B15" s="4"/>
      <c r="C15" s="4"/>
      <c r="D15" s="4"/>
      <c r="E15" s="10"/>
      <c r="G15" s="62" t="s">
        <v>0</v>
      </c>
      <c r="H15" s="62"/>
      <c r="I15" s="62"/>
      <c r="J15" s="62"/>
      <c r="K15" s="64"/>
      <c r="L15" s="62"/>
      <c r="M15" s="76"/>
      <c r="N15" s="75"/>
    </row>
    <row r="16" spans="1:14" ht="9" x14ac:dyDescent="0.15">
      <c r="A16" s="62" t="s">
        <v>120</v>
      </c>
      <c r="B16" s="77">
        <v>66895184.969999999</v>
      </c>
      <c r="C16" s="77" t="s">
        <v>100</v>
      </c>
      <c r="D16" s="77">
        <v>192879.17</v>
      </c>
      <c r="E16" s="78">
        <v>67088064.140000001</v>
      </c>
      <c r="G16" s="62" t="s">
        <v>120</v>
      </c>
      <c r="H16" s="77">
        <v>674303551.70000005</v>
      </c>
      <c r="I16" s="77">
        <v>617704651.25</v>
      </c>
      <c r="J16" s="77">
        <v>56598900.450000003</v>
      </c>
      <c r="K16" s="64">
        <f>IF(ISERROR((H16-I16)/ABS(I16)),"",(H16-I16)/ABS(I16))</f>
        <v>9.1627771193668911E-2</v>
      </c>
      <c r="L16" s="77">
        <v>920000000</v>
      </c>
      <c r="M16" s="79">
        <f t="shared" ref="M16:M22" si="0">H16/L16</f>
        <v>0.73293864315217394</v>
      </c>
      <c r="N16" s="75"/>
    </row>
    <row r="17" spans="1:14" ht="9" x14ac:dyDescent="0.15">
      <c r="A17" s="62" t="s">
        <v>121</v>
      </c>
      <c r="B17" s="77">
        <v>1461130.01</v>
      </c>
      <c r="C17" s="77" t="s">
        <v>100</v>
      </c>
      <c r="D17" s="77">
        <v>56890.86</v>
      </c>
      <c r="E17" s="78">
        <v>1518020.87</v>
      </c>
      <c r="G17" s="62" t="s">
        <v>121</v>
      </c>
      <c r="H17" s="77">
        <v>16357576.35</v>
      </c>
      <c r="I17" s="77">
        <v>14977906.970000001</v>
      </c>
      <c r="J17" s="77">
        <v>1379669.38</v>
      </c>
      <c r="K17" s="64">
        <f t="shared" ref="K17:K25" si="1">IF(ISERROR((H17-I17)/ABS(I17)),"",(H17-I17)/ABS(I17))</f>
        <v>9.2113629945986972E-2</v>
      </c>
      <c r="L17" s="77">
        <v>17100000</v>
      </c>
      <c r="M17" s="79">
        <f t="shared" si="0"/>
        <v>0.95658341228070176</v>
      </c>
      <c r="N17" s="75"/>
    </row>
    <row r="18" spans="1:14" ht="9" x14ac:dyDescent="0.15">
      <c r="A18" s="62" t="s">
        <v>122</v>
      </c>
      <c r="B18" s="77">
        <v>171681.13</v>
      </c>
      <c r="C18" s="77" t="s">
        <v>100</v>
      </c>
      <c r="D18" s="77">
        <v>11075.43</v>
      </c>
      <c r="E18" s="78">
        <v>182756.56</v>
      </c>
      <c r="G18" s="62" t="s">
        <v>122</v>
      </c>
      <c r="H18" s="77">
        <v>7005263.25</v>
      </c>
      <c r="I18" s="77">
        <v>6343017.54</v>
      </c>
      <c r="J18" s="77">
        <v>662245.71</v>
      </c>
      <c r="K18" s="64">
        <f t="shared" si="1"/>
        <v>0.10440546724390738</v>
      </c>
      <c r="L18" s="77">
        <v>9000000</v>
      </c>
      <c r="M18" s="79">
        <f t="shared" si="0"/>
        <v>0.7783625833333333</v>
      </c>
      <c r="N18" s="75"/>
    </row>
    <row r="19" spans="1:14" ht="9" x14ac:dyDescent="0.15">
      <c r="A19" s="62" t="s">
        <v>62</v>
      </c>
      <c r="B19" s="77">
        <v>322038.08</v>
      </c>
      <c r="C19" s="77" t="s">
        <v>100</v>
      </c>
      <c r="D19" s="77">
        <v>11464.82</v>
      </c>
      <c r="E19" s="78">
        <v>333502.90000000002</v>
      </c>
      <c r="G19" s="62" t="s">
        <v>62</v>
      </c>
      <c r="H19" s="77">
        <v>3458506.16</v>
      </c>
      <c r="I19" s="77">
        <v>3763664.24</v>
      </c>
      <c r="J19" s="77">
        <v>-305158.08</v>
      </c>
      <c r="K19" s="64">
        <f t="shared" si="1"/>
        <v>-8.1080048734634216E-2</v>
      </c>
      <c r="L19" s="77">
        <v>5300000</v>
      </c>
      <c r="M19" s="79">
        <f t="shared" si="0"/>
        <v>0.65254833207547169</v>
      </c>
      <c r="N19" s="75"/>
    </row>
    <row r="20" spans="1:14" ht="9" x14ac:dyDescent="0.15">
      <c r="A20" s="62" t="s">
        <v>63</v>
      </c>
      <c r="B20" s="77" t="s">
        <v>100</v>
      </c>
      <c r="C20" s="77" t="s">
        <v>100</v>
      </c>
      <c r="D20" s="77" t="s">
        <v>100</v>
      </c>
      <c r="E20" s="78" t="s">
        <v>100</v>
      </c>
      <c r="G20" s="62" t="s">
        <v>63</v>
      </c>
      <c r="H20" s="77">
        <v>1038543.44</v>
      </c>
      <c r="I20" s="77">
        <v>717237.55</v>
      </c>
      <c r="J20" s="77">
        <v>321305.89</v>
      </c>
      <c r="K20" s="64">
        <f t="shared" si="1"/>
        <v>0.44797694989616743</v>
      </c>
      <c r="L20" s="77">
        <v>1100000</v>
      </c>
      <c r="M20" s="79">
        <f t="shared" si="0"/>
        <v>0.94413039999999993</v>
      </c>
      <c r="N20" s="75"/>
    </row>
    <row r="21" spans="1:14" ht="9" x14ac:dyDescent="0.15">
      <c r="A21" s="62" t="s">
        <v>123</v>
      </c>
      <c r="B21" s="77">
        <v>171115.62</v>
      </c>
      <c r="C21" s="77" t="s">
        <v>100</v>
      </c>
      <c r="D21" s="77">
        <v>53750.29</v>
      </c>
      <c r="E21" s="78">
        <v>224865.91</v>
      </c>
      <c r="G21" s="62" t="s">
        <v>123</v>
      </c>
      <c r="H21" s="77">
        <v>11041788.390000001</v>
      </c>
      <c r="I21" s="77">
        <v>3365686.74</v>
      </c>
      <c r="J21" s="77">
        <v>7676101.6500000004</v>
      </c>
      <c r="K21" s="64">
        <f t="shared" si="1"/>
        <v>2.2806940285833019</v>
      </c>
      <c r="L21" s="77">
        <v>27000000</v>
      </c>
      <c r="M21" s="79">
        <f t="shared" si="0"/>
        <v>0.40895512555555558</v>
      </c>
      <c r="N21" s="75"/>
    </row>
    <row r="22" spans="1:14" ht="9" x14ac:dyDescent="0.15">
      <c r="A22" s="62" t="s">
        <v>64</v>
      </c>
      <c r="B22" s="77">
        <v>590407.1</v>
      </c>
      <c r="C22" s="77">
        <v>953910.18</v>
      </c>
      <c r="D22" s="77">
        <v>185157.94</v>
      </c>
      <c r="E22" s="78">
        <v>-178345.14</v>
      </c>
      <c r="G22" s="62" t="s">
        <v>64</v>
      </c>
      <c r="H22" s="77">
        <v>-44769552.409999996</v>
      </c>
      <c r="I22" s="77">
        <v>-35567353.670000002</v>
      </c>
      <c r="J22" s="77">
        <v>-9202198.7400000002</v>
      </c>
      <c r="K22" s="64">
        <f t="shared" si="1"/>
        <v>-0.25872598859559726</v>
      </c>
      <c r="L22" s="77">
        <v>-6500000</v>
      </c>
      <c r="M22" s="79">
        <f t="shared" si="0"/>
        <v>6.8876234476923068</v>
      </c>
      <c r="N22" s="75"/>
    </row>
    <row r="23" spans="1:14" ht="5.0999999999999996" customHeight="1" x14ac:dyDescent="0.15">
      <c r="A23" s="76"/>
      <c r="B23" s="80"/>
      <c r="C23" s="81"/>
      <c r="D23" s="81"/>
      <c r="E23" s="80"/>
      <c r="G23" s="76"/>
      <c r="H23" s="81"/>
      <c r="I23" s="81"/>
      <c r="J23" s="81"/>
      <c r="K23" s="65" t="str">
        <f t="shared" si="1"/>
        <v/>
      </c>
      <c r="L23" s="81"/>
      <c r="M23" s="82"/>
      <c r="N23" s="75"/>
    </row>
    <row r="24" spans="1:14" ht="3" customHeight="1" x14ac:dyDescent="0.15">
      <c r="A24" s="62"/>
      <c r="B24" s="77"/>
      <c r="C24" s="77"/>
      <c r="D24" s="77"/>
      <c r="E24" s="78"/>
      <c r="G24" s="62"/>
      <c r="H24" s="77"/>
      <c r="I24" s="77"/>
      <c r="J24" s="77"/>
      <c r="K24" s="64" t="str">
        <f t="shared" si="1"/>
        <v/>
      </c>
      <c r="L24" s="77"/>
      <c r="M24" s="79"/>
      <c r="N24" s="75"/>
    </row>
    <row r="25" spans="1:14" s="11" customFormat="1" ht="9" x14ac:dyDescent="0.15">
      <c r="A25" s="83" t="s">
        <v>2</v>
      </c>
      <c r="B25" s="61">
        <v>69611556.909999996</v>
      </c>
      <c r="C25" s="61">
        <v>953910.18</v>
      </c>
      <c r="D25" s="61">
        <v>511218.51</v>
      </c>
      <c r="E25" s="84">
        <v>69168865.239999995</v>
      </c>
      <c r="G25" s="83" t="s">
        <v>2</v>
      </c>
      <c r="H25" s="61">
        <v>668435676.88</v>
      </c>
      <c r="I25" s="61">
        <v>611304810.62</v>
      </c>
      <c r="J25" s="61">
        <v>57130866.259999998</v>
      </c>
      <c r="K25" s="66">
        <f t="shared" si="1"/>
        <v>9.3457249587250088E-2</v>
      </c>
      <c r="L25" s="61">
        <v>973000000</v>
      </c>
      <c r="M25" s="85">
        <f t="shared" ref="M25" si="2">H25/L25</f>
        <v>0.68698425167523125</v>
      </c>
      <c r="N25" s="71"/>
    </row>
    <row r="26" spans="1:14" ht="3" customHeight="1" x14ac:dyDescent="0.15">
      <c r="A26" s="76"/>
      <c r="B26" s="81"/>
      <c r="C26" s="81"/>
      <c r="D26" s="81"/>
      <c r="E26" s="80"/>
      <c r="G26" s="76"/>
      <c r="H26" s="81"/>
      <c r="I26" s="81"/>
      <c r="J26" s="81"/>
      <c r="K26" s="65"/>
      <c r="L26" s="81"/>
      <c r="M26" s="82"/>
      <c r="N26" s="75"/>
    </row>
    <row r="27" spans="1:14" ht="5.0999999999999996" customHeight="1" x14ac:dyDescent="0.15">
      <c r="A27" s="62"/>
      <c r="B27" s="77"/>
      <c r="C27" s="77"/>
      <c r="D27" s="77"/>
      <c r="E27" s="78"/>
      <c r="G27" s="62"/>
      <c r="H27" s="77"/>
      <c r="I27" s="77"/>
      <c r="J27" s="77"/>
      <c r="K27" s="64"/>
      <c r="L27" s="77"/>
      <c r="M27" s="79"/>
      <c r="N27" s="75"/>
    </row>
    <row r="28" spans="1:14" ht="9" customHeight="1" x14ac:dyDescent="0.15">
      <c r="A28" s="62" t="s">
        <v>3</v>
      </c>
      <c r="B28" s="77"/>
      <c r="C28" s="77"/>
      <c r="D28" s="77"/>
      <c r="E28" s="78"/>
      <c r="G28" s="62" t="s">
        <v>3</v>
      </c>
      <c r="H28" s="77"/>
      <c r="I28" s="77"/>
      <c r="J28" s="77"/>
      <c r="K28" s="64"/>
      <c r="L28" s="77"/>
      <c r="M28" s="79"/>
      <c r="N28" s="75"/>
    </row>
    <row r="29" spans="1:14" ht="9" x14ac:dyDescent="0.15">
      <c r="A29" s="62" t="s">
        <v>121</v>
      </c>
      <c r="B29" s="77">
        <v>1461130.01</v>
      </c>
      <c r="C29" s="77" t="s">
        <v>100</v>
      </c>
      <c r="D29" s="77">
        <v>56890.82</v>
      </c>
      <c r="E29" s="78">
        <v>1518020.83</v>
      </c>
      <c r="G29" s="62" t="s">
        <v>121</v>
      </c>
      <c r="H29" s="77">
        <v>16357576.119999999</v>
      </c>
      <c r="I29" s="77">
        <v>14977906.93</v>
      </c>
      <c r="J29" s="77">
        <v>1379669.19</v>
      </c>
      <c r="K29" s="64">
        <f t="shared" ref="K29:K32" si="3">IF(ISERROR((H29-I29)/ABS(I29)),"",(H29-I29)/ABS(I29))</f>
        <v>9.2113617506635118E-2</v>
      </c>
      <c r="L29" s="77">
        <v>17100000</v>
      </c>
      <c r="M29" s="79">
        <f t="shared" ref="M29:M32" si="4">H29/L29</f>
        <v>0.95658339883040933</v>
      </c>
      <c r="N29" s="75"/>
    </row>
    <row r="30" spans="1:14" ht="9" x14ac:dyDescent="0.15">
      <c r="A30" s="62" t="s">
        <v>122</v>
      </c>
      <c r="B30" s="77">
        <v>171681.13</v>
      </c>
      <c r="C30" s="77" t="s">
        <v>100</v>
      </c>
      <c r="D30" s="77">
        <v>11075.42</v>
      </c>
      <c r="E30" s="78">
        <v>182756.55</v>
      </c>
      <c r="G30" s="62" t="s">
        <v>122</v>
      </c>
      <c r="H30" s="77">
        <v>7005263.21</v>
      </c>
      <c r="I30" s="77">
        <v>6343017.2800000003</v>
      </c>
      <c r="J30" s="77">
        <v>662245.93000000005</v>
      </c>
      <c r="K30" s="64">
        <f t="shared" si="3"/>
        <v>0.10440550620729189</v>
      </c>
      <c r="L30" s="77">
        <v>9000000</v>
      </c>
      <c r="M30" s="79">
        <f t="shared" si="4"/>
        <v>0.77836257888888893</v>
      </c>
      <c r="N30" s="75"/>
    </row>
    <row r="31" spans="1:14" ht="9" x14ac:dyDescent="0.15">
      <c r="A31" s="62" t="s">
        <v>62</v>
      </c>
      <c r="B31" s="77">
        <v>322038.07</v>
      </c>
      <c r="C31" s="77" t="s">
        <v>100</v>
      </c>
      <c r="D31" s="77">
        <v>11464.81</v>
      </c>
      <c r="E31" s="78">
        <v>333502.88</v>
      </c>
      <c r="G31" s="62" t="s">
        <v>62</v>
      </c>
      <c r="H31" s="77">
        <v>3458506.09</v>
      </c>
      <c r="I31" s="77">
        <v>3763664.23</v>
      </c>
      <c r="J31" s="77">
        <v>-305158.14</v>
      </c>
      <c r="K31" s="64">
        <f t="shared" si="3"/>
        <v>-8.1080064891973669E-2</v>
      </c>
      <c r="L31" s="77">
        <v>5300000</v>
      </c>
      <c r="M31" s="79">
        <f t="shared" si="4"/>
        <v>0.65254831886792453</v>
      </c>
      <c r="N31" s="75"/>
    </row>
    <row r="32" spans="1:14" ht="9" x14ac:dyDescent="0.15">
      <c r="A32" s="62" t="s">
        <v>64</v>
      </c>
      <c r="B32" s="77">
        <v>1208884.32</v>
      </c>
      <c r="C32" s="77" t="s">
        <v>100</v>
      </c>
      <c r="D32" s="77">
        <v>7933.96</v>
      </c>
      <c r="E32" s="78">
        <v>1216818.28</v>
      </c>
      <c r="G32" s="62" t="s">
        <v>64</v>
      </c>
      <c r="H32" s="77">
        <v>157949542</v>
      </c>
      <c r="I32" s="77">
        <v>97242325.359999999</v>
      </c>
      <c r="J32" s="77">
        <v>60707216.640000001</v>
      </c>
      <c r="K32" s="64">
        <f t="shared" si="3"/>
        <v>0.62428799820712144</v>
      </c>
      <c r="L32" s="77">
        <v>138000000</v>
      </c>
      <c r="M32" s="79">
        <f t="shared" si="4"/>
        <v>1.1445618985507247</v>
      </c>
      <c r="N32" s="75"/>
    </row>
    <row r="33" spans="1:14" ht="5.0999999999999996" customHeight="1" x14ac:dyDescent="0.15">
      <c r="A33" s="76"/>
      <c r="B33" s="81"/>
      <c r="C33" s="81"/>
      <c r="D33" s="81"/>
      <c r="E33" s="80"/>
      <c r="G33" s="76"/>
      <c r="H33" s="81"/>
      <c r="I33" s="81"/>
      <c r="J33" s="81"/>
      <c r="K33" s="65"/>
      <c r="L33" s="81"/>
      <c r="M33" s="82"/>
      <c r="N33" s="75"/>
    </row>
    <row r="34" spans="1:14" ht="3" customHeight="1" x14ac:dyDescent="0.15">
      <c r="A34" s="62"/>
      <c r="B34" s="77"/>
      <c r="C34" s="77"/>
      <c r="D34" s="77"/>
      <c r="E34" s="78"/>
      <c r="G34" s="62"/>
      <c r="H34" s="77"/>
      <c r="I34" s="77"/>
      <c r="J34" s="77"/>
      <c r="K34" s="64"/>
      <c r="L34" s="77"/>
      <c r="M34" s="79"/>
      <c r="N34" s="75"/>
    </row>
    <row r="35" spans="1:14" s="11" customFormat="1" ht="9" x14ac:dyDescent="0.15">
      <c r="A35" s="69" t="s">
        <v>11</v>
      </c>
      <c r="B35" s="61">
        <v>3163733.53</v>
      </c>
      <c r="C35" s="61" t="s">
        <v>100</v>
      </c>
      <c r="D35" s="61">
        <v>87365.01</v>
      </c>
      <c r="E35" s="84">
        <v>3251098.54</v>
      </c>
      <c r="G35" s="69" t="s">
        <v>11</v>
      </c>
      <c r="H35" s="61">
        <v>184770887.41999999</v>
      </c>
      <c r="I35" s="61">
        <v>122326913.8</v>
      </c>
      <c r="J35" s="61">
        <v>62443973.619999997</v>
      </c>
      <c r="K35" s="66">
        <f>IF(ISERROR((H35-I35)/ABS(I35)),"",(H35-I35)/ABS(I35))</f>
        <v>0.51046798844360275</v>
      </c>
      <c r="L35" s="61">
        <v>169400000</v>
      </c>
      <c r="M35" s="85">
        <f t="shared" ref="M35" si="5">H35/L35</f>
        <v>1.0907372338842976</v>
      </c>
      <c r="N35" s="71"/>
    </row>
    <row r="36" spans="1:14" ht="3" customHeight="1" x14ac:dyDescent="0.15">
      <c r="A36" s="76"/>
      <c r="B36" s="81"/>
      <c r="C36" s="81"/>
      <c r="D36" s="81"/>
      <c r="E36" s="80"/>
      <c r="G36" s="76"/>
      <c r="H36" s="81"/>
      <c r="I36" s="81"/>
      <c r="J36" s="81"/>
      <c r="K36" s="65"/>
      <c r="L36" s="81"/>
      <c r="M36" s="82"/>
      <c r="N36" s="75"/>
    </row>
    <row r="37" spans="1:14" ht="3" customHeight="1" x14ac:dyDescent="0.15">
      <c r="A37" s="62"/>
      <c r="B37" s="77"/>
      <c r="C37" s="77"/>
      <c r="D37" s="77"/>
      <c r="E37" s="78"/>
      <c r="G37" s="62"/>
      <c r="H37" s="77"/>
      <c r="I37" s="77"/>
      <c r="J37" s="77"/>
      <c r="K37" s="64"/>
      <c r="L37" s="77"/>
      <c r="M37" s="79"/>
      <c r="N37" s="75"/>
    </row>
    <row r="38" spans="1:14" ht="9" x14ac:dyDescent="0.15">
      <c r="A38" s="62" t="s">
        <v>67</v>
      </c>
      <c r="B38" s="77">
        <v>1634835.11</v>
      </c>
      <c r="C38" s="77" t="s">
        <v>100</v>
      </c>
      <c r="D38" s="77">
        <v>694.74</v>
      </c>
      <c r="E38" s="78">
        <v>1635529.85</v>
      </c>
      <c r="G38" s="62" t="s">
        <v>67</v>
      </c>
      <c r="H38" s="77">
        <v>8545543.3100000005</v>
      </c>
      <c r="I38" s="77">
        <v>7678859.1200000001</v>
      </c>
      <c r="J38" s="77">
        <v>866684.19</v>
      </c>
      <c r="K38" s="64">
        <f t="shared" ref="K38:K43" si="6">IF(ISERROR((H38-I38)/ABS(I38)),"",(H38-I38)/ABS(I38))</f>
        <v>0.11286627042585988</v>
      </c>
      <c r="L38" s="77">
        <v>10000000</v>
      </c>
      <c r="M38" s="79">
        <f t="shared" ref="M38:M42" si="7">H38/L38</f>
        <v>0.854554331</v>
      </c>
      <c r="N38" s="75"/>
    </row>
    <row r="39" spans="1:14" ht="9" x14ac:dyDescent="0.15">
      <c r="A39" s="62" t="s">
        <v>124</v>
      </c>
      <c r="B39" s="77">
        <v>694574.72</v>
      </c>
      <c r="C39" s="77">
        <v>30728.45</v>
      </c>
      <c r="D39" s="77">
        <v>754.35</v>
      </c>
      <c r="E39" s="78">
        <v>664600.62</v>
      </c>
      <c r="G39" s="62" t="s">
        <v>124</v>
      </c>
      <c r="H39" s="77">
        <v>12801725.460000001</v>
      </c>
      <c r="I39" s="77">
        <v>12875388.289999999</v>
      </c>
      <c r="J39" s="77">
        <v>-73662.83</v>
      </c>
      <c r="K39" s="64">
        <f t="shared" si="6"/>
        <v>-5.7212123114927993E-3</v>
      </c>
      <c r="L39" s="77">
        <v>17000000</v>
      </c>
      <c r="M39" s="79">
        <f t="shared" si="7"/>
        <v>0.75304267411764714</v>
      </c>
      <c r="N39" s="75"/>
    </row>
    <row r="40" spans="1:14" ht="9" x14ac:dyDescent="0.15">
      <c r="A40" s="62" t="s">
        <v>90</v>
      </c>
      <c r="B40" s="77">
        <v>161645.46</v>
      </c>
      <c r="C40" s="77" t="s">
        <v>100</v>
      </c>
      <c r="D40" s="77" t="s">
        <v>100</v>
      </c>
      <c r="E40" s="78">
        <v>161645.46</v>
      </c>
      <c r="G40" s="62" t="s">
        <v>90</v>
      </c>
      <c r="H40" s="77">
        <v>21240540.809999999</v>
      </c>
      <c r="I40" s="77">
        <v>19409756.210000001</v>
      </c>
      <c r="J40" s="77">
        <v>1830784.6</v>
      </c>
      <c r="K40" s="64">
        <f t="shared" si="6"/>
        <v>9.4322905460129822E-2</v>
      </c>
      <c r="L40" s="77">
        <v>21600000</v>
      </c>
      <c r="M40" s="79">
        <f t="shared" si="7"/>
        <v>0.98335837083333322</v>
      </c>
      <c r="N40" s="75"/>
    </row>
    <row r="41" spans="1:14" ht="9" x14ac:dyDescent="0.15">
      <c r="A41" s="62" t="s">
        <v>49</v>
      </c>
      <c r="B41" s="77" t="s">
        <v>100</v>
      </c>
      <c r="C41" s="77" t="s">
        <v>100</v>
      </c>
      <c r="D41" s="77" t="s">
        <v>100</v>
      </c>
      <c r="E41" s="78" t="s">
        <v>100</v>
      </c>
      <c r="G41" s="62" t="s">
        <v>49</v>
      </c>
      <c r="H41" s="77">
        <v>4196307.32</v>
      </c>
      <c r="I41" s="77">
        <v>3745436.2</v>
      </c>
      <c r="J41" s="77">
        <v>450871.12</v>
      </c>
      <c r="K41" s="64">
        <f t="shared" si="6"/>
        <v>0.12037880127286646</v>
      </c>
      <c r="L41" s="77">
        <v>4300000</v>
      </c>
      <c r="M41" s="79">
        <f t="shared" si="7"/>
        <v>0.97588542325581407</v>
      </c>
      <c r="N41" s="75"/>
    </row>
    <row r="42" spans="1:14" ht="9" x14ac:dyDescent="0.15">
      <c r="A42" s="62" t="s">
        <v>68</v>
      </c>
      <c r="B42" s="77" t="s">
        <v>100</v>
      </c>
      <c r="C42" s="77" t="s">
        <v>100</v>
      </c>
      <c r="D42" s="77" t="s">
        <v>100</v>
      </c>
      <c r="E42" s="78" t="s">
        <v>100</v>
      </c>
      <c r="G42" s="62" t="s">
        <v>68</v>
      </c>
      <c r="H42" s="77">
        <v>275824.67</v>
      </c>
      <c r="I42" s="77">
        <v>2064131.86</v>
      </c>
      <c r="J42" s="77">
        <v>-1788307.19</v>
      </c>
      <c r="K42" s="64">
        <f t="shared" si="6"/>
        <v>-0.86637255335034657</v>
      </c>
      <c r="L42" s="77">
        <v>3000000</v>
      </c>
      <c r="M42" s="79">
        <f t="shared" si="7"/>
        <v>9.194155666666666E-2</v>
      </c>
      <c r="N42" s="75"/>
    </row>
    <row r="43" spans="1:14" ht="9" hidden="1" x14ac:dyDescent="0.15">
      <c r="A43" s="62" t="s">
        <v>54</v>
      </c>
      <c r="B43" s="77"/>
      <c r="C43" s="77"/>
      <c r="D43" s="77"/>
      <c r="E43" s="78"/>
      <c r="G43" s="62" t="s">
        <v>54</v>
      </c>
      <c r="H43" s="77"/>
      <c r="I43" s="77"/>
      <c r="J43" s="77"/>
      <c r="K43" s="64" t="str">
        <f t="shared" si="6"/>
        <v/>
      </c>
      <c r="L43" s="77"/>
      <c r="M43" s="79"/>
      <c r="N43" s="75"/>
    </row>
    <row r="44" spans="1:14" ht="5.0999999999999996" customHeight="1" x14ac:dyDescent="0.15">
      <c r="A44" s="76"/>
      <c r="B44" s="81"/>
      <c r="C44" s="81"/>
      <c r="D44" s="81"/>
      <c r="E44" s="80"/>
      <c r="G44" s="76"/>
      <c r="H44" s="81"/>
      <c r="I44" s="81"/>
      <c r="J44" s="81"/>
      <c r="K44" s="65"/>
      <c r="L44" s="81"/>
      <c r="M44" s="82"/>
      <c r="N44" s="75"/>
    </row>
    <row r="45" spans="1:14" ht="3" customHeight="1" x14ac:dyDescent="0.15">
      <c r="A45" s="62"/>
      <c r="B45" s="77"/>
      <c r="C45" s="77"/>
      <c r="D45" s="77"/>
      <c r="E45" s="78"/>
      <c r="G45" s="62"/>
      <c r="H45" s="77"/>
      <c r="I45" s="77"/>
      <c r="J45" s="77"/>
      <c r="K45" s="64"/>
      <c r="L45" s="77"/>
      <c r="M45" s="79"/>
      <c r="N45" s="75"/>
    </row>
    <row r="46" spans="1:14" s="11" customFormat="1" ht="9" x14ac:dyDescent="0.15">
      <c r="A46" s="69" t="s">
        <v>37</v>
      </c>
      <c r="B46" s="61">
        <v>75266345.730000004</v>
      </c>
      <c r="C46" s="61">
        <v>984638.63</v>
      </c>
      <c r="D46" s="61">
        <v>600032.61</v>
      </c>
      <c r="E46" s="84">
        <v>74881739.709999993</v>
      </c>
      <c r="G46" s="69" t="s">
        <v>37</v>
      </c>
      <c r="H46" s="61">
        <v>900266505.87</v>
      </c>
      <c r="I46" s="61">
        <v>779405296.10000002</v>
      </c>
      <c r="J46" s="61">
        <v>120861209.77</v>
      </c>
      <c r="K46" s="66">
        <f>IF(ISERROR((H46-I46)/ABS(I46)),"",(H46-I46)/ABS(I46))</f>
        <v>0.15506849950182161</v>
      </c>
      <c r="L46" s="61">
        <v>1198300000</v>
      </c>
      <c r="M46" s="85">
        <f t="shared" ref="M46" si="8">H46/L46</f>
        <v>0.7512864106400734</v>
      </c>
      <c r="N46" s="71"/>
    </row>
    <row r="47" spans="1:14" ht="3" customHeight="1" x14ac:dyDescent="0.15">
      <c r="A47" s="76"/>
      <c r="B47" s="81"/>
      <c r="C47" s="81"/>
      <c r="D47" s="81"/>
      <c r="E47" s="80"/>
      <c r="G47" s="76"/>
      <c r="H47" s="81"/>
      <c r="I47" s="81"/>
      <c r="J47" s="81"/>
      <c r="K47" s="65"/>
      <c r="L47" s="81"/>
      <c r="M47" s="82"/>
      <c r="N47" s="75"/>
    </row>
    <row r="48" spans="1:14" ht="5.0999999999999996" customHeight="1" x14ac:dyDescent="0.15">
      <c r="A48" s="62"/>
      <c r="B48" s="77"/>
      <c r="C48" s="77"/>
      <c r="D48" s="77"/>
      <c r="E48" s="78"/>
      <c r="G48" s="62"/>
      <c r="H48" s="77"/>
      <c r="I48" s="77"/>
      <c r="J48" s="77"/>
      <c r="K48" s="64"/>
      <c r="L48" s="77"/>
      <c r="M48" s="79"/>
      <c r="N48" s="75"/>
    </row>
    <row r="49" spans="1:14" ht="9" x14ac:dyDescent="0.15">
      <c r="A49" s="62" t="s">
        <v>84</v>
      </c>
      <c r="B49" s="77">
        <v>62642640.649999999</v>
      </c>
      <c r="C49" s="77">
        <v>45033297.979999997</v>
      </c>
      <c r="D49" s="77">
        <v>400586.89</v>
      </c>
      <c r="E49" s="78">
        <v>18009929.559999999</v>
      </c>
      <c r="G49" s="62" t="s">
        <v>84</v>
      </c>
      <c r="H49" s="77">
        <v>453998199.57999998</v>
      </c>
      <c r="I49" s="77">
        <v>437227715.55000001</v>
      </c>
      <c r="J49" s="77">
        <v>16770484.029999999</v>
      </c>
      <c r="K49" s="64">
        <f t="shared" ref="K49:K68" si="9">IF(ISERROR((H49-I49)/ABS(I49)),"",(H49-I49)/ABS(I49))</f>
        <v>3.8356406589879481E-2</v>
      </c>
      <c r="L49" s="77">
        <v>663529600</v>
      </c>
      <c r="M49" s="79">
        <f t="shared" ref="M49:M61" si="10">H49/L49</f>
        <v>0.68421695065299271</v>
      </c>
      <c r="N49" s="75"/>
    </row>
    <row r="50" spans="1:14" ht="9" x14ac:dyDescent="0.15">
      <c r="A50" s="62" t="s">
        <v>69</v>
      </c>
      <c r="B50" s="77">
        <v>1755228.28</v>
      </c>
      <c r="C50" s="77">
        <v>76019.929999999993</v>
      </c>
      <c r="D50" s="77">
        <v>1534.74</v>
      </c>
      <c r="E50" s="78">
        <v>1680743.09</v>
      </c>
      <c r="G50" s="62" t="s">
        <v>69</v>
      </c>
      <c r="H50" s="77">
        <v>18943830.780000001</v>
      </c>
      <c r="I50" s="77">
        <v>18805223.350000001</v>
      </c>
      <c r="J50" s="77">
        <v>138607.43</v>
      </c>
      <c r="K50" s="64">
        <f t="shared" si="9"/>
        <v>7.3706877828706935E-3</v>
      </c>
      <c r="L50" s="77">
        <v>26700000</v>
      </c>
      <c r="M50" s="79">
        <f t="shared" si="10"/>
        <v>0.70950677078651692</v>
      </c>
      <c r="N50" s="75"/>
    </row>
    <row r="51" spans="1:14" ht="9" x14ac:dyDescent="0.15">
      <c r="A51" s="62" t="s">
        <v>50</v>
      </c>
      <c r="B51" s="77">
        <v>682738.28</v>
      </c>
      <c r="C51" s="77">
        <v>2989.21</v>
      </c>
      <c r="D51" s="77">
        <v>840.72</v>
      </c>
      <c r="E51" s="78">
        <v>680589.79</v>
      </c>
      <c r="G51" s="62" t="s">
        <v>50</v>
      </c>
      <c r="H51" s="77">
        <v>6336971.5199999996</v>
      </c>
      <c r="I51" s="77">
        <v>5031034.4400000004</v>
      </c>
      <c r="J51" s="77">
        <v>1305937.08</v>
      </c>
      <c r="K51" s="64">
        <f t="shared" si="9"/>
        <v>0.2595762552561654</v>
      </c>
      <c r="L51" s="77">
        <v>6500000</v>
      </c>
      <c r="M51" s="79">
        <f t="shared" si="10"/>
        <v>0.97491869538461529</v>
      </c>
      <c r="N51" s="75"/>
    </row>
    <row r="52" spans="1:14" ht="9" x14ac:dyDescent="0.15">
      <c r="A52" s="62" t="s">
        <v>70</v>
      </c>
      <c r="B52" s="77">
        <v>378779.28</v>
      </c>
      <c r="C52" s="77">
        <v>44940.08</v>
      </c>
      <c r="D52" s="77" t="s">
        <v>100</v>
      </c>
      <c r="E52" s="78">
        <v>333839.2</v>
      </c>
      <c r="G52" s="62" t="s">
        <v>70</v>
      </c>
      <c r="H52" s="77">
        <v>2742756.76</v>
      </c>
      <c r="I52" s="77">
        <v>3124550.77</v>
      </c>
      <c r="J52" s="77">
        <v>-381794.01</v>
      </c>
      <c r="K52" s="64">
        <f t="shared" si="9"/>
        <v>-0.12219164868938912</v>
      </c>
      <c r="L52" s="77">
        <v>4300000</v>
      </c>
      <c r="M52" s="79">
        <f t="shared" si="10"/>
        <v>0.63785040930232551</v>
      </c>
      <c r="N52" s="75"/>
    </row>
    <row r="53" spans="1:14" ht="9" x14ac:dyDescent="0.15">
      <c r="A53" s="62" t="s">
        <v>71</v>
      </c>
      <c r="B53" s="77"/>
      <c r="C53" s="77"/>
      <c r="D53" s="77"/>
      <c r="E53" s="78"/>
      <c r="G53" s="62" t="s">
        <v>71</v>
      </c>
      <c r="H53" s="77"/>
      <c r="I53" s="77"/>
      <c r="J53" s="77"/>
      <c r="K53" s="64" t="str">
        <f t="shared" si="9"/>
        <v/>
      </c>
      <c r="L53" s="77"/>
      <c r="M53" s="79"/>
      <c r="N53" s="75"/>
    </row>
    <row r="54" spans="1:14" ht="9" x14ac:dyDescent="0.15">
      <c r="A54" s="62" t="s">
        <v>51</v>
      </c>
      <c r="B54" s="77">
        <v>97154.29</v>
      </c>
      <c r="C54" s="77">
        <v>235.7</v>
      </c>
      <c r="D54" s="77" t="s">
        <v>100</v>
      </c>
      <c r="E54" s="78">
        <v>96918.59</v>
      </c>
      <c r="G54" s="62" t="s">
        <v>51</v>
      </c>
      <c r="H54" s="77">
        <v>415182.18</v>
      </c>
      <c r="I54" s="77">
        <v>434951.11</v>
      </c>
      <c r="J54" s="77">
        <v>-19768.93</v>
      </c>
      <c r="K54" s="64">
        <f t="shared" si="9"/>
        <v>-4.5450924357912301E-2</v>
      </c>
      <c r="L54" s="77">
        <v>636898</v>
      </c>
      <c r="M54" s="79">
        <f t="shared" si="10"/>
        <v>0.65188174558563539</v>
      </c>
      <c r="N54" s="75"/>
    </row>
    <row r="55" spans="1:14" ht="9" x14ac:dyDescent="0.15">
      <c r="A55" s="62" t="s">
        <v>52</v>
      </c>
      <c r="B55" s="77">
        <v>5751.98</v>
      </c>
      <c r="C55" s="77" t="s">
        <v>100</v>
      </c>
      <c r="D55" s="77" t="s">
        <v>100</v>
      </c>
      <c r="E55" s="78">
        <v>5751.98</v>
      </c>
      <c r="G55" s="62" t="s">
        <v>52</v>
      </c>
      <c r="H55" s="77">
        <v>22018.37</v>
      </c>
      <c r="I55" s="77">
        <v>21624.02</v>
      </c>
      <c r="J55" s="77">
        <v>394.35</v>
      </c>
      <c r="K55" s="64">
        <f t="shared" si="9"/>
        <v>1.8236664597979402E-2</v>
      </c>
      <c r="L55" s="77">
        <v>9502</v>
      </c>
      <c r="M55" s="79">
        <f t="shared" si="10"/>
        <v>2.3172353188802357</v>
      </c>
      <c r="N55" s="75"/>
    </row>
    <row r="56" spans="1:14" ht="9" x14ac:dyDescent="0.15">
      <c r="A56" s="62" t="s">
        <v>4</v>
      </c>
      <c r="B56" s="77"/>
      <c r="C56" s="77"/>
      <c r="D56" s="77"/>
      <c r="E56" s="78"/>
      <c r="G56" s="62" t="s">
        <v>4</v>
      </c>
      <c r="H56" s="77"/>
      <c r="I56" s="77"/>
      <c r="J56" s="77"/>
      <c r="K56" s="64" t="str">
        <f t="shared" si="9"/>
        <v/>
      </c>
      <c r="L56" s="77"/>
      <c r="M56" s="79"/>
      <c r="N56" s="75"/>
    </row>
    <row r="57" spans="1:14" ht="9" x14ac:dyDescent="0.15">
      <c r="A57" s="62" t="s">
        <v>61</v>
      </c>
      <c r="B57" s="77">
        <v>17620352.190000001</v>
      </c>
      <c r="C57" s="77">
        <v>1449377.65</v>
      </c>
      <c r="D57" s="77" t="s">
        <v>100</v>
      </c>
      <c r="E57" s="78">
        <v>16170974.539999999</v>
      </c>
      <c r="G57" s="62" t="s">
        <v>61</v>
      </c>
      <c r="H57" s="77">
        <v>164373666.72999999</v>
      </c>
      <c r="I57" s="77">
        <v>142181669.22999999</v>
      </c>
      <c r="J57" s="77">
        <v>22191997.5</v>
      </c>
      <c r="K57" s="64">
        <f t="shared" si="9"/>
        <v>0.15608198736295004</v>
      </c>
      <c r="L57" s="77">
        <v>254520000</v>
      </c>
      <c r="M57" s="79">
        <f t="shared" si="10"/>
        <v>0.64581827255225521</v>
      </c>
      <c r="N57" s="75"/>
    </row>
    <row r="58" spans="1:14" ht="9" x14ac:dyDescent="0.15">
      <c r="A58" s="62" t="s">
        <v>45</v>
      </c>
      <c r="B58" s="77" t="s">
        <v>100</v>
      </c>
      <c r="C58" s="77" t="s">
        <v>100</v>
      </c>
      <c r="D58" s="77" t="s">
        <v>100</v>
      </c>
      <c r="E58" s="78" t="s">
        <v>100</v>
      </c>
      <c r="G58" s="62" t="s">
        <v>45</v>
      </c>
      <c r="H58" s="77">
        <v>-5.91</v>
      </c>
      <c r="I58" s="77">
        <v>-1337.06</v>
      </c>
      <c r="J58" s="77">
        <v>1331.15</v>
      </c>
      <c r="K58" s="64">
        <f t="shared" si="9"/>
        <v>0.9955798543072113</v>
      </c>
      <c r="L58" s="77" t="s">
        <v>100</v>
      </c>
      <c r="M58" s="79"/>
      <c r="N58" s="75"/>
    </row>
    <row r="59" spans="1:14" ht="9" x14ac:dyDescent="0.15">
      <c r="A59" s="62" t="s">
        <v>53</v>
      </c>
      <c r="B59" s="77">
        <v>3349054.71</v>
      </c>
      <c r="C59" s="77" t="s">
        <v>100</v>
      </c>
      <c r="D59" s="77" t="s">
        <v>100</v>
      </c>
      <c r="E59" s="78">
        <v>3349054.71</v>
      </c>
      <c r="G59" s="62" t="s">
        <v>53</v>
      </c>
      <c r="H59" s="77">
        <v>35227279.740000002</v>
      </c>
      <c r="I59" s="77">
        <v>31036698.420000002</v>
      </c>
      <c r="J59" s="77">
        <v>4190581.32</v>
      </c>
      <c r="K59" s="64">
        <f t="shared" si="9"/>
        <v>0.13502020296397235</v>
      </c>
      <c r="L59" s="77">
        <v>54944000</v>
      </c>
      <c r="M59" s="79">
        <f t="shared" si="10"/>
        <v>0.64114880132498553</v>
      </c>
      <c r="N59" s="75"/>
    </row>
    <row r="60" spans="1:14" ht="9" x14ac:dyDescent="0.15">
      <c r="A60" s="62" t="s">
        <v>5</v>
      </c>
      <c r="B60" s="77">
        <v>89109.57</v>
      </c>
      <c r="C60" s="77" t="s">
        <v>100</v>
      </c>
      <c r="D60" s="77" t="s">
        <v>100</v>
      </c>
      <c r="E60" s="78">
        <v>89109.57</v>
      </c>
      <c r="G60" s="62" t="s">
        <v>5</v>
      </c>
      <c r="H60" s="77">
        <v>432359.57</v>
      </c>
      <c r="I60" s="77">
        <v>321242.02</v>
      </c>
      <c r="J60" s="77">
        <v>111117.55</v>
      </c>
      <c r="K60" s="64">
        <f t="shared" si="9"/>
        <v>0.3458997985381862</v>
      </c>
      <c r="L60" s="77">
        <v>323200</v>
      </c>
      <c r="M60" s="79">
        <f t="shared" si="10"/>
        <v>1.3377461943069306</v>
      </c>
      <c r="N60" s="75"/>
    </row>
    <row r="61" spans="1:14" ht="9" x14ac:dyDescent="0.15">
      <c r="A61" s="62" t="s">
        <v>42</v>
      </c>
      <c r="B61" s="77">
        <v>159566.54</v>
      </c>
      <c r="C61" s="77" t="s">
        <v>100</v>
      </c>
      <c r="D61" s="77" t="s">
        <v>100</v>
      </c>
      <c r="E61" s="78">
        <v>159566.54</v>
      </c>
      <c r="G61" s="62" t="s">
        <v>42</v>
      </c>
      <c r="H61" s="77">
        <v>1437784.76</v>
      </c>
      <c r="I61" s="77">
        <v>7011188.1799999997</v>
      </c>
      <c r="J61" s="77">
        <v>-5573403.4199999999</v>
      </c>
      <c r="K61" s="64">
        <f t="shared" si="9"/>
        <v>-0.79492994295868413</v>
      </c>
      <c r="L61" s="77">
        <v>7918400</v>
      </c>
      <c r="M61" s="79">
        <f t="shared" si="10"/>
        <v>0.18157516164881796</v>
      </c>
      <c r="N61" s="75"/>
    </row>
    <row r="62" spans="1:14" ht="9" x14ac:dyDescent="0.15">
      <c r="A62" s="62" t="s">
        <v>72</v>
      </c>
      <c r="B62" s="77"/>
      <c r="C62" s="77"/>
      <c r="D62" s="77"/>
      <c r="E62" s="78"/>
      <c r="G62" s="62" t="s">
        <v>72</v>
      </c>
      <c r="H62" s="77"/>
      <c r="I62" s="77"/>
      <c r="J62" s="77"/>
      <c r="K62" s="64" t="str">
        <f>IF(ISERROR((H62-I62)/ABS(I62)),"",(H62-I62)/ABS(I62))</f>
        <v/>
      </c>
      <c r="L62" s="77"/>
      <c r="M62" s="79"/>
      <c r="N62" s="75"/>
    </row>
    <row r="63" spans="1:14" ht="9" x14ac:dyDescent="0.15">
      <c r="A63" s="62" t="s">
        <v>73</v>
      </c>
      <c r="B63" s="77">
        <v>1607019.98</v>
      </c>
      <c r="C63" s="77" t="s">
        <v>100</v>
      </c>
      <c r="D63" s="77" t="s">
        <v>100</v>
      </c>
      <c r="E63" s="78">
        <v>1607019.98</v>
      </c>
      <c r="G63" s="62" t="s">
        <v>73</v>
      </c>
      <c r="H63" s="77">
        <v>11838813.42</v>
      </c>
      <c r="I63" s="77">
        <v>9996747.0999999996</v>
      </c>
      <c r="J63" s="77">
        <v>1842066.32</v>
      </c>
      <c r="K63" s="64">
        <f>IF(ISERROR((H63-I63)/ABS(I63)),"",(H63-I63)/ABS(I63))</f>
        <v>0.18426657207322975</v>
      </c>
      <c r="L63" s="77">
        <v>15300000</v>
      </c>
      <c r="M63" s="79">
        <f>H63/L63</f>
        <v>0.77377865490196074</v>
      </c>
      <c r="N63" s="75"/>
    </row>
    <row r="64" spans="1:14" ht="9" x14ac:dyDescent="0.15">
      <c r="A64" s="62" t="s">
        <v>74</v>
      </c>
      <c r="B64" s="77">
        <v>11763.99</v>
      </c>
      <c r="C64" s="77" t="s">
        <v>100</v>
      </c>
      <c r="D64" s="77" t="s">
        <v>100</v>
      </c>
      <c r="E64" s="78">
        <v>11763.99</v>
      </c>
      <c r="G64" s="62" t="s">
        <v>74</v>
      </c>
      <c r="H64" s="77">
        <v>850428.69</v>
      </c>
      <c r="I64" s="77">
        <v>993865.36</v>
      </c>
      <c r="J64" s="77">
        <v>-143436.67000000001</v>
      </c>
      <c r="K64" s="64">
        <f>IF(ISERROR((H64-I64)/ABS(I64)),"",(H64-I64)/ABS(I64))</f>
        <v>-0.1443220337209459</v>
      </c>
      <c r="L64" s="77">
        <v>1400000</v>
      </c>
      <c r="M64" s="79">
        <f>H64/L64</f>
        <v>0.60744906428571421</v>
      </c>
      <c r="N64" s="75"/>
    </row>
    <row r="65" spans="1:14" ht="9" x14ac:dyDescent="0.15">
      <c r="A65" s="62" t="s">
        <v>75</v>
      </c>
      <c r="B65" s="77">
        <v>2877.74</v>
      </c>
      <c r="C65" s="77" t="s">
        <v>100</v>
      </c>
      <c r="D65" s="77" t="s">
        <v>100</v>
      </c>
      <c r="E65" s="78">
        <v>2877.74</v>
      </c>
      <c r="G65" s="62" t="s">
        <v>75</v>
      </c>
      <c r="H65" s="77">
        <v>173360.11</v>
      </c>
      <c r="I65" s="77">
        <v>107782.73</v>
      </c>
      <c r="J65" s="77">
        <v>65577.38</v>
      </c>
      <c r="K65" s="64">
        <f>IF(ISERROR((H65-I65)/ABS(I65)),"",(H65-I65)/ABS(I65))</f>
        <v>0.60842196147750194</v>
      </c>
      <c r="L65" s="77">
        <v>170000</v>
      </c>
      <c r="M65" s="79">
        <f>H65/L65</f>
        <v>1.0197653529411763</v>
      </c>
      <c r="N65" s="75"/>
    </row>
    <row r="66" spans="1:14" ht="9" x14ac:dyDescent="0.15">
      <c r="A66" s="62" t="s">
        <v>93</v>
      </c>
      <c r="B66" s="77" t="s">
        <v>100</v>
      </c>
      <c r="C66" s="77" t="s">
        <v>100</v>
      </c>
      <c r="D66" s="77" t="s">
        <v>100</v>
      </c>
      <c r="E66" s="78" t="s">
        <v>100</v>
      </c>
      <c r="G66" s="62" t="s">
        <v>93</v>
      </c>
      <c r="H66" s="77" t="s">
        <v>100</v>
      </c>
      <c r="I66" s="77" t="s">
        <v>100</v>
      </c>
      <c r="J66" s="77" t="s">
        <v>100</v>
      </c>
      <c r="K66" s="64" t="str">
        <f t="shared" ref="K66:K67" si="11">IF(ISERROR((H66-I66)/ABS(I66)),"",(H66-I66)/ABS(I66))</f>
        <v/>
      </c>
      <c r="L66" s="77">
        <v>25856000</v>
      </c>
      <c r="M66" s="79"/>
      <c r="N66" s="75"/>
    </row>
    <row r="67" spans="1:14" ht="9" x14ac:dyDescent="0.15">
      <c r="A67" s="62" t="s">
        <v>125</v>
      </c>
      <c r="B67" s="77">
        <v>17402.240000000002</v>
      </c>
      <c r="C67" s="77" t="s">
        <v>100</v>
      </c>
      <c r="D67" s="77" t="s">
        <v>100</v>
      </c>
      <c r="E67" s="78">
        <v>17402.240000000002</v>
      </c>
      <c r="G67" s="62" t="s">
        <v>125</v>
      </c>
      <c r="H67" s="77">
        <v>375962.31</v>
      </c>
      <c r="I67" s="77" t="s">
        <v>100</v>
      </c>
      <c r="J67" s="77">
        <v>375962.31</v>
      </c>
      <c r="K67" s="64" t="str">
        <f t="shared" si="11"/>
        <v/>
      </c>
      <c r="L67" s="77">
        <v>2300000</v>
      </c>
      <c r="M67" s="79">
        <f t="shared" ref="M67" si="12">H67/L67</f>
        <v>0.16346187391304348</v>
      </c>
      <c r="N67" s="75"/>
    </row>
    <row r="68" spans="1:14" ht="9" x14ac:dyDescent="0.15">
      <c r="A68" s="62" t="s">
        <v>54</v>
      </c>
      <c r="B68" s="77" t="s">
        <v>100</v>
      </c>
      <c r="C68" s="77" t="s">
        <v>100</v>
      </c>
      <c r="D68" s="77" t="s">
        <v>100</v>
      </c>
      <c r="E68" s="78" t="s">
        <v>100</v>
      </c>
      <c r="G68" s="62" t="s">
        <v>54</v>
      </c>
      <c r="H68" s="77">
        <v>-437.73</v>
      </c>
      <c r="I68" s="77">
        <v>-13451.52</v>
      </c>
      <c r="J68" s="77">
        <v>13013.79</v>
      </c>
      <c r="K68" s="64">
        <f t="shared" si="9"/>
        <v>0.96745869611761348</v>
      </c>
      <c r="L68" s="77" t="s">
        <v>100</v>
      </c>
      <c r="M68" s="79"/>
      <c r="N68" s="75"/>
    </row>
    <row r="69" spans="1:14" ht="5.0999999999999996" customHeight="1" x14ac:dyDescent="0.15">
      <c r="A69" s="76"/>
      <c r="B69" s="81"/>
      <c r="C69" s="81"/>
      <c r="D69" s="81"/>
      <c r="E69" s="80"/>
      <c r="G69" s="76"/>
      <c r="H69" s="81"/>
      <c r="I69" s="81"/>
      <c r="J69" s="81"/>
      <c r="K69" s="65"/>
      <c r="L69" s="81"/>
      <c r="M69" s="82"/>
      <c r="N69" s="75"/>
    </row>
    <row r="70" spans="1:14" ht="3" customHeight="1" x14ac:dyDescent="0.15">
      <c r="A70" s="62"/>
      <c r="B70" s="77"/>
      <c r="C70" s="77"/>
      <c r="D70" s="77"/>
      <c r="E70" s="78"/>
      <c r="G70" s="62"/>
      <c r="H70" s="77"/>
      <c r="I70" s="77"/>
      <c r="J70" s="77"/>
      <c r="K70" s="64"/>
      <c r="L70" s="77"/>
      <c r="M70" s="79"/>
      <c r="N70" s="75"/>
    </row>
    <row r="71" spans="1:14" s="11" customFormat="1" ht="9" x14ac:dyDescent="0.15">
      <c r="A71" s="69" t="s">
        <v>10</v>
      </c>
      <c r="B71" s="61">
        <v>88419439.719999999</v>
      </c>
      <c r="C71" s="61">
        <v>46606860.549999997</v>
      </c>
      <c r="D71" s="61">
        <v>402962.35</v>
      </c>
      <c r="E71" s="84">
        <v>42215541.520000003</v>
      </c>
      <c r="G71" s="69" t="s">
        <v>10</v>
      </c>
      <c r="H71" s="61">
        <v>697168170.88</v>
      </c>
      <c r="I71" s="61">
        <v>656279503.70000005</v>
      </c>
      <c r="J71" s="61">
        <v>40888667.18</v>
      </c>
      <c r="K71" s="66">
        <f>IF(ISERROR((H71-I71)/ABS(I71)),"",(H71-I71)/ABS(I71))</f>
        <v>6.2303739412058592E-2</v>
      </c>
      <c r="L71" s="61">
        <v>1064407600</v>
      </c>
      <c r="M71" s="85">
        <f t="shared" ref="M71" si="13">H71/L71</f>
        <v>0.65498233090406344</v>
      </c>
      <c r="N71" s="71"/>
    </row>
    <row r="72" spans="1:14" ht="3" customHeight="1" x14ac:dyDescent="0.15">
      <c r="A72" s="76"/>
      <c r="B72" s="81"/>
      <c r="C72" s="81"/>
      <c r="D72" s="81"/>
      <c r="E72" s="80"/>
      <c r="G72" s="76"/>
      <c r="H72" s="81"/>
      <c r="I72" s="81"/>
      <c r="J72" s="81"/>
      <c r="K72" s="65"/>
      <c r="L72" s="81"/>
      <c r="M72" s="82"/>
      <c r="N72" s="75"/>
    </row>
    <row r="73" spans="1:14" ht="5.0999999999999996" customHeight="1" x14ac:dyDescent="0.15">
      <c r="A73" s="62"/>
      <c r="B73" s="77"/>
      <c r="C73" s="77"/>
      <c r="D73" s="77"/>
      <c r="E73" s="78"/>
      <c r="G73" s="62"/>
      <c r="H73" s="77"/>
      <c r="I73" s="77"/>
      <c r="J73" s="77"/>
      <c r="K73" s="64"/>
      <c r="L73" s="77"/>
      <c r="M73" s="79"/>
      <c r="N73" s="75"/>
    </row>
    <row r="74" spans="1:14" ht="9" x14ac:dyDescent="0.15">
      <c r="A74" s="62" t="s">
        <v>6</v>
      </c>
      <c r="B74" s="77" t="s">
        <v>100</v>
      </c>
      <c r="C74" s="77" t="s">
        <v>100</v>
      </c>
      <c r="D74" s="77" t="s">
        <v>100</v>
      </c>
      <c r="E74" s="78" t="s">
        <v>100</v>
      </c>
      <c r="G74" s="62" t="s">
        <v>6</v>
      </c>
      <c r="H74" s="77">
        <v>417270.97</v>
      </c>
      <c r="I74" s="77">
        <v>176258.75</v>
      </c>
      <c r="J74" s="77">
        <v>241012.22</v>
      </c>
      <c r="K74" s="64">
        <f t="shared" ref="K74:K76" si="14">IF(ISERROR((H74-I74)/ABS(I74)),"",(H74-I74)/ABS(I74))</f>
        <v>1.3673773358769421</v>
      </c>
      <c r="L74" s="77">
        <v>360000</v>
      </c>
      <c r="M74" s="79">
        <f t="shared" ref="M74:M76" si="15">H74/L74</f>
        <v>1.1590860277777777</v>
      </c>
      <c r="N74" s="75"/>
    </row>
    <row r="75" spans="1:14" ht="9" x14ac:dyDescent="0.15">
      <c r="A75" s="62" t="s">
        <v>76</v>
      </c>
      <c r="B75" s="77">
        <v>4319.3900000000003</v>
      </c>
      <c r="C75" s="77" t="s">
        <v>100</v>
      </c>
      <c r="D75" s="77" t="s">
        <v>100</v>
      </c>
      <c r="E75" s="78">
        <v>4319.3900000000003</v>
      </c>
      <c r="G75" s="62" t="s">
        <v>76</v>
      </c>
      <c r="H75" s="77">
        <v>3428471.24</v>
      </c>
      <c r="I75" s="77">
        <v>2180009.63</v>
      </c>
      <c r="J75" s="77">
        <v>1248461.6100000001</v>
      </c>
      <c r="K75" s="64">
        <f t="shared" si="14"/>
        <v>0.57268628212435946</v>
      </c>
      <c r="L75" s="77">
        <v>4320000</v>
      </c>
      <c r="M75" s="79">
        <f t="shared" si="15"/>
        <v>0.79362760185185188</v>
      </c>
      <c r="N75" s="75"/>
    </row>
    <row r="76" spans="1:14" ht="9" x14ac:dyDescent="0.15">
      <c r="A76" s="62" t="s">
        <v>55</v>
      </c>
      <c r="B76" s="77" t="s">
        <v>100</v>
      </c>
      <c r="C76" s="77" t="s">
        <v>100</v>
      </c>
      <c r="D76" s="77" t="s">
        <v>100</v>
      </c>
      <c r="E76" s="78" t="s">
        <v>100</v>
      </c>
      <c r="G76" s="62" t="s">
        <v>55</v>
      </c>
      <c r="H76" s="77">
        <v>472512.32</v>
      </c>
      <c r="I76" s="77">
        <v>217344.44</v>
      </c>
      <c r="J76" s="77">
        <v>255167.88</v>
      </c>
      <c r="K76" s="64">
        <f t="shared" si="14"/>
        <v>1.1740253396866283</v>
      </c>
      <c r="L76" s="77">
        <v>320000</v>
      </c>
      <c r="M76" s="79">
        <f t="shared" si="15"/>
        <v>1.4766010000000001</v>
      </c>
      <c r="N76" s="75"/>
    </row>
    <row r="77" spans="1:14" ht="5.0999999999999996" customHeight="1" x14ac:dyDescent="0.15">
      <c r="A77" s="76"/>
      <c r="B77" s="81"/>
      <c r="C77" s="81"/>
      <c r="D77" s="81"/>
      <c r="E77" s="80"/>
      <c r="G77" s="76"/>
      <c r="H77" s="81"/>
      <c r="I77" s="81"/>
      <c r="J77" s="81"/>
      <c r="K77" s="65"/>
      <c r="L77" s="81"/>
      <c r="M77" s="82"/>
      <c r="N77" s="75"/>
    </row>
    <row r="78" spans="1:14" ht="3" customHeight="1" x14ac:dyDescent="0.15">
      <c r="A78" s="62"/>
      <c r="B78" s="77"/>
      <c r="C78" s="77"/>
      <c r="D78" s="77"/>
      <c r="E78" s="78"/>
      <c r="G78" s="62"/>
      <c r="H78" s="77"/>
      <c r="I78" s="77"/>
      <c r="J78" s="77"/>
      <c r="K78" s="64"/>
      <c r="L78" s="77"/>
      <c r="M78" s="79"/>
      <c r="N78" s="75"/>
    </row>
    <row r="79" spans="1:14" s="11" customFormat="1" ht="9" x14ac:dyDescent="0.15">
      <c r="A79" s="69" t="s">
        <v>77</v>
      </c>
      <c r="B79" s="61">
        <v>4319.3900000000003</v>
      </c>
      <c r="C79" s="61" t="s">
        <v>100</v>
      </c>
      <c r="D79" s="61" t="s">
        <v>100</v>
      </c>
      <c r="E79" s="84">
        <v>4319.3900000000003</v>
      </c>
      <c r="G79" s="69" t="s">
        <v>77</v>
      </c>
      <c r="H79" s="61">
        <v>4318254.53</v>
      </c>
      <c r="I79" s="61">
        <v>2573612.8199999998</v>
      </c>
      <c r="J79" s="61">
        <v>1744641.71</v>
      </c>
      <c r="K79" s="66">
        <f>IF(ISERROR((H79-I79)/ABS(I79)),"",(H79-I79)/ABS(I79))</f>
        <v>0.67789595095349287</v>
      </c>
      <c r="L79" s="61">
        <v>5000000</v>
      </c>
      <c r="M79" s="85">
        <f t="shared" ref="M79" si="16">H79/L79</f>
        <v>0.86365090600000005</v>
      </c>
      <c r="N79" s="71"/>
    </row>
    <row r="80" spans="1:14" ht="3" customHeight="1" x14ac:dyDescent="0.15">
      <c r="A80" s="76"/>
      <c r="B80" s="81"/>
      <c r="C80" s="81"/>
      <c r="D80" s="81"/>
      <c r="E80" s="80"/>
      <c r="G80" s="76"/>
      <c r="H80" s="81"/>
      <c r="I80" s="81"/>
      <c r="J80" s="81"/>
      <c r="K80" s="65"/>
      <c r="L80" s="81"/>
      <c r="M80" s="82"/>
      <c r="N80" s="75"/>
    </row>
    <row r="81" spans="1:14" ht="5.0999999999999996" customHeight="1" x14ac:dyDescent="0.15">
      <c r="A81" s="62"/>
      <c r="B81" s="77"/>
      <c r="C81" s="77"/>
      <c r="D81" s="77"/>
      <c r="E81" s="78"/>
      <c r="G81" s="62"/>
      <c r="H81" s="77"/>
      <c r="I81" s="77"/>
      <c r="J81" s="77"/>
      <c r="K81" s="64"/>
      <c r="L81" s="77"/>
      <c r="M81" s="79"/>
      <c r="N81" s="75"/>
    </row>
    <row r="82" spans="1:14" ht="9" x14ac:dyDescent="0.15">
      <c r="A82" s="62" t="s">
        <v>7</v>
      </c>
      <c r="B82" s="77">
        <v>153591.06</v>
      </c>
      <c r="C82" s="77" t="s">
        <v>100</v>
      </c>
      <c r="D82" s="77" t="s">
        <v>100</v>
      </c>
      <c r="E82" s="78">
        <v>153591.06</v>
      </c>
      <c r="G82" s="62" t="s">
        <v>7</v>
      </c>
      <c r="H82" s="77">
        <v>1444768.96</v>
      </c>
      <c r="I82" s="77">
        <v>936505.63</v>
      </c>
      <c r="J82" s="77">
        <v>508263.33</v>
      </c>
      <c r="K82" s="64">
        <f t="shared" ref="K82:K84" si="17">IF(ISERROR((H82-I82)/ABS(I82)),"",(H82-I82)/ABS(I82))</f>
        <v>0.54272319751030218</v>
      </c>
      <c r="L82" s="77">
        <v>1600000</v>
      </c>
      <c r="M82" s="79">
        <f t="shared" ref="M82:M84" si="18">H82/L82</f>
        <v>0.90298060000000002</v>
      </c>
      <c r="N82" s="75"/>
    </row>
    <row r="83" spans="1:14" ht="9" x14ac:dyDescent="0.15">
      <c r="A83" s="62" t="s">
        <v>56</v>
      </c>
      <c r="B83" s="77">
        <v>90082.35</v>
      </c>
      <c r="C83" s="77" t="s">
        <v>100</v>
      </c>
      <c r="D83" s="77">
        <v>1561.12</v>
      </c>
      <c r="E83" s="78">
        <v>91643.47</v>
      </c>
      <c r="G83" s="62" t="s">
        <v>56</v>
      </c>
      <c r="H83" s="77">
        <v>1667183.86</v>
      </c>
      <c r="I83" s="77">
        <v>1049739.01</v>
      </c>
      <c r="J83" s="77">
        <v>617444.85</v>
      </c>
      <c r="K83" s="64">
        <f t="shared" si="17"/>
        <v>0.5881889156429464</v>
      </c>
      <c r="L83" s="77">
        <v>1700000</v>
      </c>
      <c r="M83" s="79">
        <f t="shared" si="18"/>
        <v>0.98069638823529415</v>
      </c>
      <c r="N83" s="75"/>
    </row>
    <row r="84" spans="1:14" ht="9" x14ac:dyDescent="0.15">
      <c r="A84" s="62" t="s">
        <v>57</v>
      </c>
      <c r="B84" s="77">
        <v>38311.31</v>
      </c>
      <c r="C84" s="77" t="s">
        <v>100</v>
      </c>
      <c r="D84" s="77">
        <v>32623.48</v>
      </c>
      <c r="E84" s="78">
        <v>70934.789999999994</v>
      </c>
      <c r="G84" s="62" t="s">
        <v>57</v>
      </c>
      <c r="H84" s="77">
        <v>1267235.31</v>
      </c>
      <c r="I84" s="77">
        <v>559390.99</v>
      </c>
      <c r="J84" s="77">
        <v>707844.32</v>
      </c>
      <c r="K84" s="64">
        <f t="shared" si="17"/>
        <v>1.2653838418098227</v>
      </c>
      <c r="L84" s="77">
        <v>1000000</v>
      </c>
      <c r="M84" s="79">
        <f t="shared" si="18"/>
        <v>1.26723531</v>
      </c>
      <c r="N84" s="75"/>
    </row>
    <row r="85" spans="1:14" ht="5.0999999999999996" customHeight="1" x14ac:dyDescent="0.15">
      <c r="A85" s="76"/>
      <c r="B85" s="81"/>
      <c r="C85" s="81"/>
      <c r="D85" s="81"/>
      <c r="E85" s="80"/>
      <c r="G85" s="76"/>
      <c r="H85" s="81"/>
      <c r="I85" s="81"/>
      <c r="J85" s="81"/>
      <c r="K85" s="65"/>
      <c r="L85" s="81"/>
      <c r="M85" s="82"/>
      <c r="N85" s="75"/>
    </row>
    <row r="86" spans="1:14" ht="3" customHeight="1" x14ac:dyDescent="0.15">
      <c r="A86" s="62"/>
      <c r="B86" s="77"/>
      <c r="C86" s="77"/>
      <c r="D86" s="77"/>
      <c r="E86" s="78"/>
      <c r="G86" s="62"/>
      <c r="H86" s="77"/>
      <c r="I86" s="77"/>
      <c r="J86" s="77"/>
      <c r="K86" s="64"/>
      <c r="L86" s="77"/>
      <c r="M86" s="79"/>
      <c r="N86" s="75"/>
    </row>
    <row r="87" spans="1:14" s="11" customFormat="1" ht="9" x14ac:dyDescent="0.15">
      <c r="A87" s="69" t="s">
        <v>78</v>
      </c>
      <c r="B87" s="61">
        <v>286304.11</v>
      </c>
      <c r="C87" s="61" t="s">
        <v>100</v>
      </c>
      <c r="D87" s="61">
        <v>34184.6</v>
      </c>
      <c r="E87" s="84">
        <v>320488.71000000002</v>
      </c>
      <c r="G87" s="69" t="s">
        <v>78</v>
      </c>
      <c r="H87" s="61">
        <v>8697442.6600000001</v>
      </c>
      <c r="I87" s="61">
        <v>5119248.45</v>
      </c>
      <c r="J87" s="61">
        <v>3578194.21</v>
      </c>
      <c r="K87" s="66">
        <f>IF(ISERROR((H87-I87)/ABS(I87)),"",(H87-I87)/ABS(I87))</f>
        <v>0.69896865622921656</v>
      </c>
      <c r="L87" s="61">
        <v>9300000</v>
      </c>
      <c r="M87" s="85">
        <f t="shared" ref="M87" si="19">H87/L87</f>
        <v>0.93520888817204306</v>
      </c>
      <c r="N87" s="71"/>
    </row>
    <row r="88" spans="1:14" ht="3" customHeight="1" x14ac:dyDescent="0.15">
      <c r="A88" s="76"/>
      <c r="B88" s="81"/>
      <c r="C88" s="81"/>
      <c r="D88" s="81"/>
      <c r="E88" s="80"/>
      <c r="G88" s="76"/>
      <c r="H88" s="81"/>
      <c r="I88" s="81"/>
      <c r="J88" s="81"/>
      <c r="K88" s="65"/>
      <c r="L88" s="81"/>
      <c r="M88" s="82"/>
      <c r="N88" s="75"/>
    </row>
    <row r="89" spans="1:14" ht="9.9499999999999993" customHeight="1" x14ac:dyDescent="0.15">
      <c r="A89" s="76"/>
      <c r="B89" s="81"/>
      <c r="C89" s="81"/>
      <c r="D89" s="81"/>
      <c r="E89" s="80"/>
      <c r="G89" s="76"/>
      <c r="H89" s="81"/>
      <c r="I89" s="81"/>
      <c r="J89" s="81"/>
      <c r="K89" s="65"/>
      <c r="L89" s="81"/>
      <c r="M89" s="82"/>
      <c r="N89" s="75"/>
    </row>
    <row r="90" spans="1:14" ht="3" customHeight="1" x14ac:dyDescent="0.15">
      <c r="A90" s="62"/>
      <c r="B90" s="77"/>
      <c r="C90" s="77"/>
      <c r="D90" s="77"/>
      <c r="E90" s="78"/>
      <c r="G90" s="62"/>
      <c r="H90" s="77"/>
      <c r="I90" s="77"/>
      <c r="J90" s="77"/>
      <c r="K90" s="64"/>
      <c r="L90" s="77"/>
      <c r="M90" s="79"/>
      <c r="N90" s="75"/>
    </row>
    <row r="91" spans="1:14" s="11" customFormat="1" ht="9" x14ac:dyDescent="0.15">
      <c r="A91" s="69" t="s">
        <v>79</v>
      </c>
      <c r="B91" s="61">
        <v>163972089.56</v>
      </c>
      <c r="C91" s="61">
        <v>47591499.18</v>
      </c>
      <c r="D91" s="61">
        <v>1037179.56</v>
      </c>
      <c r="E91" s="84">
        <v>117417769.94</v>
      </c>
      <c r="G91" s="69" t="s">
        <v>79</v>
      </c>
      <c r="H91" s="61">
        <v>1606132119.4100001</v>
      </c>
      <c r="I91" s="61">
        <v>1440804048.25</v>
      </c>
      <c r="J91" s="61">
        <v>165328071.16</v>
      </c>
      <c r="K91" s="66">
        <f>IF(ISERROR((H91-I91)/ABS(I91)),"",(H91-I91)/ABS(I91))</f>
        <v>0.11474708955795029</v>
      </c>
      <c r="L91" s="61">
        <v>2272007600</v>
      </c>
      <c r="M91" s="85">
        <f t="shared" ref="M91" si="20">H91/L91</f>
        <v>0.70692198362804781</v>
      </c>
      <c r="N91" s="71"/>
    </row>
    <row r="92" spans="1:14" ht="3" customHeight="1" x14ac:dyDescent="0.15">
      <c r="A92" s="76"/>
      <c r="B92" s="81"/>
      <c r="C92" s="81"/>
      <c r="D92" s="81"/>
      <c r="E92" s="80"/>
      <c r="G92" s="76"/>
      <c r="H92" s="81"/>
      <c r="I92" s="81"/>
      <c r="J92" s="81"/>
      <c r="K92" s="65"/>
      <c r="L92" s="81"/>
      <c r="M92" s="82"/>
      <c r="N92" s="75"/>
    </row>
    <row r="93" spans="1:14" ht="5.0999999999999996" customHeight="1" x14ac:dyDescent="0.15">
      <c r="A93" s="62"/>
      <c r="B93" s="77"/>
      <c r="C93" s="77"/>
      <c r="D93" s="77"/>
      <c r="E93" s="78"/>
      <c r="G93" s="62"/>
      <c r="H93" s="77"/>
      <c r="I93" s="77"/>
      <c r="J93" s="77"/>
      <c r="K93" s="64"/>
      <c r="L93" s="77"/>
      <c r="M93" s="79"/>
      <c r="N93" s="75"/>
    </row>
    <row r="94" spans="1:14" ht="9" customHeight="1" x14ac:dyDescent="0.15">
      <c r="A94" s="62" t="s">
        <v>58</v>
      </c>
      <c r="B94" s="77"/>
      <c r="C94" s="77"/>
      <c r="D94" s="77"/>
      <c r="E94" s="78"/>
      <c r="G94" s="62" t="s">
        <v>58</v>
      </c>
      <c r="H94" s="77"/>
      <c r="I94" s="77"/>
      <c r="J94" s="77"/>
      <c r="K94" s="64"/>
      <c r="L94" s="77"/>
      <c r="M94" s="79"/>
      <c r="N94" s="75"/>
    </row>
    <row r="95" spans="1:14" ht="9" x14ac:dyDescent="0.15">
      <c r="A95" s="62" t="s">
        <v>60</v>
      </c>
      <c r="B95" s="77" t="s">
        <v>100</v>
      </c>
      <c r="C95" s="77" t="s">
        <v>100</v>
      </c>
      <c r="D95" s="77" t="s">
        <v>100</v>
      </c>
      <c r="E95" s="78" t="s">
        <v>100</v>
      </c>
      <c r="G95" s="62" t="s">
        <v>60</v>
      </c>
      <c r="H95" s="77">
        <v>147812402.56999999</v>
      </c>
      <c r="I95" s="77">
        <v>102655909.64</v>
      </c>
      <c r="J95" s="77">
        <v>45156492.93</v>
      </c>
      <c r="K95" s="64">
        <f t="shared" ref="K95:K96" si="21">IF(ISERROR((H95-I95)/ABS(I95)),"",(H95-I95)/ABS(I95))</f>
        <v>0.43988205928287549</v>
      </c>
      <c r="L95" s="77">
        <v>219776000</v>
      </c>
      <c r="M95" s="79">
        <f t="shared" ref="M95:M96" si="22">H95/L95</f>
        <v>0.67255934483292079</v>
      </c>
      <c r="N95" s="75"/>
    </row>
    <row r="96" spans="1:14" ht="9" x14ac:dyDescent="0.15">
      <c r="A96" s="62" t="s">
        <v>59</v>
      </c>
      <c r="B96" s="77" t="s">
        <v>100</v>
      </c>
      <c r="C96" s="77" t="s">
        <v>100</v>
      </c>
      <c r="D96" s="77" t="s">
        <v>100</v>
      </c>
      <c r="E96" s="78" t="s">
        <v>100</v>
      </c>
      <c r="G96" s="62" t="s">
        <v>59</v>
      </c>
      <c r="H96" s="77">
        <v>59453390.009999998</v>
      </c>
      <c r="I96" s="77">
        <v>46306799.57</v>
      </c>
      <c r="J96" s="77">
        <v>13146590.439999999</v>
      </c>
      <c r="K96" s="64">
        <f t="shared" si="21"/>
        <v>0.28390194446772038</v>
      </c>
      <c r="L96" s="77">
        <v>119584000</v>
      </c>
      <c r="M96" s="79">
        <f t="shared" si="22"/>
        <v>0.49716843398782445</v>
      </c>
      <c r="N96" s="75"/>
    </row>
    <row r="97" spans="1:14" ht="5.0999999999999996" customHeight="1" x14ac:dyDescent="0.15">
      <c r="A97" s="76"/>
      <c r="B97" s="81"/>
      <c r="C97" s="81"/>
      <c r="D97" s="81"/>
      <c r="E97" s="80"/>
      <c r="G97" s="76"/>
      <c r="H97" s="81"/>
      <c r="I97" s="81"/>
      <c r="J97" s="81"/>
      <c r="K97" s="65"/>
      <c r="L97" s="81"/>
      <c r="M97" s="82"/>
      <c r="N97" s="75"/>
    </row>
    <row r="98" spans="1:14" ht="3" customHeight="1" x14ac:dyDescent="0.15">
      <c r="A98" s="76"/>
      <c r="B98" s="77"/>
      <c r="C98" s="77"/>
      <c r="D98" s="77"/>
      <c r="E98" s="78"/>
      <c r="G98" s="76"/>
      <c r="H98" s="77"/>
      <c r="I98" s="77"/>
      <c r="J98" s="77"/>
      <c r="K98" s="64"/>
      <c r="L98" s="77"/>
      <c r="M98" s="79"/>
      <c r="N98" s="75"/>
    </row>
    <row r="99" spans="1:14" s="11" customFormat="1" ht="9" x14ac:dyDescent="0.15">
      <c r="A99" s="69" t="s">
        <v>43</v>
      </c>
      <c r="B99" s="61" t="s">
        <v>100</v>
      </c>
      <c r="C99" s="61" t="s">
        <v>100</v>
      </c>
      <c r="D99" s="61" t="s">
        <v>100</v>
      </c>
      <c r="E99" s="84" t="s">
        <v>100</v>
      </c>
      <c r="G99" s="69" t="s">
        <v>43</v>
      </c>
      <c r="H99" s="61">
        <v>207265792.58000001</v>
      </c>
      <c r="I99" s="61">
        <v>148962709.21000001</v>
      </c>
      <c r="J99" s="61">
        <v>58303083.369999997</v>
      </c>
      <c r="K99" s="66">
        <f>IF(ISERROR((H99-I99)/ABS(I99)),"",(H99-I99)/ABS(I99))</f>
        <v>0.39139381714525145</v>
      </c>
      <c r="L99" s="61">
        <v>339360000</v>
      </c>
      <c r="M99" s="85">
        <f t="shared" ref="M99" si="23">H99/L99</f>
        <v>0.61075492863036307</v>
      </c>
      <c r="N99" s="71"/>
    </row>
    <row r="100" spans="1:14" ht="3" customHeight="1" x14ac:dyDescent="0.15">
      <c r="A100" s="76"/>
      <c r="B100" s="81"/>
      <c r="C100" s="81"/>
      <c r="D100" s="81"/>
      <c r="E100" s="80"/>
      <c r="G100" s="76"/>
      <c r="H100" s="81"/>
      <c r="I100" s="81"/>
      <c r="J100" s="81"/>
      <c r="K100" s="65"/>
      <c r="L100" s="81"/>
      <c r="M100" s="82"/>
      <c r="N100" s="75"/>
    </row>
    <row r="101" spans="1:14" ht="5.0999999999999996" customHeight="1" x14ac:dyDescent="0.15">
      <c r="A101" s="62"/>
      <c r="B101" s="77"/>
      <c r="C101" s="77"/>
      <c r="D101" s="77"/>
      <c r="E101" s="78"/>
      <c r="G101" s="62"/>
      <c r="H101" s="77"/>
      <c r="I101" s="77"/>
      <c r="J101" s="77"/>
      <c r="K101" s="64"/>
      <c r="L101" s="77"/>
      <c r="M101" s="79"/>
      <c r="N101" s="75"/>
    </row>
    <row r="102" spans="1:14" ht="9" customHeight="1" x14ac:dyDescent="0.15">
      <c r="A102" s="62" t="s">
        <v>38</v>
      </c>
      <c r="B102" s="77"/>
      <c r="C102" s="77"/>
      <c r="D102" s="77"/>
      <c r="E102" s="78"/>
      <c r="G102" s="62" t="s">
        <v>38</v>
      </c>
      <c r="H102" s="77"/>
      <c r="I102" s="77"/>
      <c r="J102" s="77"/>
      <c r="K102" s="64"/>
      <c r="L102" s="77"/>
      <c r="M102" s="79"/>
      <c r="N102" s="75"/>
    </row>
    <row r="103" spans="1:14" ht="9" customHeight="1" x14ac:dyDescent="0.15">
      <c r="A103" s="62" t="s">
        <v>80</v>
      </c>
      <c r="B103" s="77"/>
      <c r="C103" s="77"/>
      <c r="D103" s="77"/>
      <c r="E103" s="78"/>
      <c r="G103" s="62" t="s">
        <v>80</v>
      </c>
      <c r="H103" s="77"/>
      <c r="I103" s="77"/>
      <c r="J103" s="77"/>
      <c r="K103" s="64"/>
      <c r="L103" s="77"/>
      <c r="M103" s="79"/>
      <c r="N103" s="75"/>
    </row>
    <row r="104" spans="1:14" ht="9" x14ac:dyDescent="0.15">
      <c r="A104" s="62" t="s">
        <v>41</v>
      </c>
      <c r="B104" s="77" t="s">
        <v>100</v>
      </c>
      <c r="C104" s="77" t="s">
        <v>100</v>
      </c>
      <c r="D104" s="77" t="s">
        <v>100</v>
      </c>
      <c r="E104" s="78" t="s">
        <v>100</v>
      </c>
      <c r="G104" s="62" t="s">
        <v>41</v>
      </c>
      <c r="H104" s="77">
        <v>21319.8</v>
      </c>
      <c r="I104" s="77">
        <v>8217.33</v>
      </c>
      <c r="J104" s="77">
        <v>13102.47</v>
      </c>
      <c r="K104" s="64">
        <f t="shared" ref="K104:K105" si="24">IF(ISERROR((H104-I104)/ABS(I104)),"",(H104-I104)/ABS(I104))</f>
        <v>1.5944923716097563</v>
      </c>
      <c r="L104" s="77">
        <v>30704</v>
      </c>
      <c r="M104" s="79">
        <f t="shared" ref="M104:M105" si="25">H104/L104</f>
        <v>0.69436555497655028</v>
      </c>
      <c r="N104" s="75"/>
    </row>
    <row r="105" spans="1:14" ht="9" x14ac:dyDescent="0.15">
      <c r="A105" s="62" t="s">
        <v>87</v>
      </c>
      <c r="B105" s="77" t="s">
        <v>100</v>
      </c>
      <c r="C105" s="77" t="s">
        <v>100</v>
      </c>
      <c r="D105" s="77" t="s">
        <v>100</v>
      </c>
      <c r="E105" s="78" t="s">
        <v>100</v>
      </c>
      <c r="G105" s="62" t="s">
        <v>87</v>
      </c>
      <c r="H105" s="77">
        <v>6237754.7199999997</v>
      </c>
      <c r="I105" s="77">
        <v>6346713.8399999999</v>
      </c>
      <c r="J105" s="77">
        <v>-108959.12</v>
      </c>
      <c r="K105" s="64">
        <f t="shared" si="24"/>
        <v>-1.7167800967059218E-2</v>
      </c>
      <c r="L105" s="77">
        <v>7433600</v>
      </c>
      <c r="M105" s="79">
        <f t="shared" si="25"/>
        <v>0.83912972449418854</v>
      </c>
      <c r="N105" s="75"/>
    </row>
    <row r="106" spans="1:14" ht="9" x14ac:dyDescent="0.15">
      <c r="A106" s="62" t="s">
        <v>4</v>
      </c>
      <c r="B106" s="77"/>
      <c r="C106" s="77"/>
      <c r="D106" s="77"/>
      <c r="E106" s="78"/>
      <c r="G106" s="62" t="s">
        <v>4</v>
      </c>
      <c r="H106" s="77"/>
      <c r="I106" s="77"/>
      <c r="J106" s="77"/>
      <c r="K106" s="64"/>
      <c r="L106" s="77"/>
      <c r="M106" s="79"/>
      <c r="N106" s="75"/>
    </row>
    <row r="107" spans="1:14" ht="9" x14ac:dyDescent="0.15">
      <c r="A107" s="62" t="s">
        <v>85</v>
      </c>
      <c r="B107" s="77" t="s">
        <v>100</v>
      </c>
      <c r="C107" s="77" t="s">
        <v>100</v>
      </c>
      <c r="D107" s="77" t="s">
        <v>100</v>
      </c>
      <c r="E107" s="78" t="s">
        <v>100</v>
      </c>
      <c r="G107" s="62" t="s">
        <v>85</v>
      </c>
      <c r="H107" s="77">
        <v>17701.59</v>
      </c>
      <c r="I107" s="77">
        <v>16199.91</v>
      </c>
      <c r="J107" s="77">
        <v>1501.68</v>
      </c>
      <c r="K107" s="64">
        <f t="shared" ref="K107:K109" si="26">IF(ISERROR((H107-I107)/ABS(I107)),"",(H107-I107)/ABS(I107))</f>
        <v>9.269681127858119E-2</v>
      </c>
      <c r="L107" s="77">
        <v>3232</v>
      </c>
      <c r="M107" s="79">
        <f t="shared" ref="M107:M108" si="27">H107/L107</f>
        <v>5.4769771039603965</v>
      </c>
      <c r="N107" s="75"/>
    </row>
    <row r="108" spans="1:14" ht="9" x14ac:dyDescent="0.15">
      <c r="A108" s="87" t="s">
        <v>89</v>
      </c>
      <c r="B108" s="77" t="s">
        <v>100</v>
      </c>
      <c r="C108" s="77" t="s">
        <v>100</v>
      </c>
      <c r="D108" s="77" t="s">
        <v>100</v>
      </c>
      <c r="E108" s="78" t="s">
        <v>100</v>
      </c>
      <c r="G108" s="87" t="s">
        <v>89</v>
      </c>
      <c r="H108" s="77">
        <v>-77542154.219999999</v>
      </c>
      <c r="I108" s="77">
        <v>-58042230.600000001</v>
      </c>
      <c r="J108" s="77">
        <v>-19499923.620000001</v>
      </c>
      <c r="K108" s="64">
        <f t="shared" si="26"/>
        <v>-0.33596096184490876</v>
      </c>
      <c r="L108" s="77">
        <v>-80315200</v>
      </c>
      <c r="M108" s="79">
        <f t="shared" si="27"/>
        <v>0.96547296427077312</v>
      </c>
      <c r="N108" s="75"/>
    </row>
    <row r="109" spans="1:14" ht="9" x14ac:dyDescent="0.15">
      <c r="A109" s="62" t="s">
        <v>86</v>
      </c>
      <c r="B109" s="77" t="s">
        <v>100</v>
      </c>
      <c r="C109" s="77" t="s">
        <v>100</v>
      </c>
      <c r="D109" s="77" t="s">
        <v>100</v>
      </c>
      <c r="E109" s="78" t="s">
        <v>100</v>
      </c>
      <c r="G109" s="62" t="s">
        <v>86</v>
      </c>
      <c r="H109" s="77">
        <v>5.91</v>
      </c>
      <c r="I109" s="77">
        <v>1089.96</v>
      </c>
      <c r="J109" s="77">
        <v>-1084.05</v>
      </c>
      <c r="K109" s="64">
        <f t="shared" si="26"/>
        <v>-0.99457778267092367</v>
      </c>
      <c r="L109" s="77" t="s">
        <v>100</v>
      </c>
      <c r="M109" s="79"/>
      <c r="N109" s="75"/>
    </row>
    <row r="110" spans="1:14" ht="9" x14ac:dyDescent="0.15">
      <c r="A110" s="62" t="s">
        <v>53</v>
      </c>
      <c r="B110" s="77"/>
      <c r="C110" s="77"/>
      <c r="D110" s="77"/>
      <c r="E110" s="78"/>
      <c r="G110" s="62" t="s">
        <v>53</v>
      </c>
      <c r="H110" s="61"/>
      <c r="I110" s="77"/>
      <c r="J110" s="77"/>
      <c r="K110" s="64"/>
      <c r="L110" s="77"/>
      <c r="M110" s="79"/>
      <c r="N110" s="75"/>
    </row>
    <row r="111" spans="1:14" ht="9" x14ac:dyDescent="0.15">
      <c r="A111" s="62" t="s">
        <v>87</v>
      </c>
      <c r="B111" s="77" t="s">
        <v>100</v>
      </c>
      <c r="C111" s="77" t="s">
        <v>100</v>
      </c>
      <c r="D111" s="77" t="s">
        <v>100</v>
      </c>
      <c r="E111" s="78" t="s">
        <v>100</v>
      </c>
      <c r="G111" s="62" t="s">
        <v>87</v>
      </c>
      <c r="H111" s="77">
        <v>3071403.06</v>
      </c>
      <c r="I111" s="77">
        <v>3239641.15</v>
      </c>
      <c r="J111" s="77">
        <v>-168238.09</v>
      </c>
      <c r="K111" s="64">
        <f>IF(ISERROR((H111-I111)/ABS(I111)),"",(H111-I111)/ABS(I111))</f>
        <v>-5.1931088108323309E-2</v>
      </c>
      <c r="L111" s="77">
        <v>5009600</v>
      </c>
      <c r="M111" s="79">
        <f t="shared" ref="M111:M114" si="28">H111/L111</f>
        <v>0.61310345336953054</v>
      </c>
      <c r="N111" s="75"/>
    </row>
    <row r="112" spans="1:14" ht="9" x14ac:dyDescent="0.15">
      <c r="A112" s="62" t="s">
        <v>5</v>
      </c>
      <c r="B112" s="77"/>
      <c r="C112" s="77"/>
      <c r="D112" s="77"/>
      <c r="E112" s="78"/>
      <c r="G112" s="62" t="s">
        <v>5</v>
      </c>
      <c r="H112" s="77"/>
      <c r="I112" s="77"/>
      <c r="J112" s="77"/>
      <c r="K112" s="64"/>
      <c r="L112" s="77"/>
      <c r="M112" s="79"/>
      <c r="N112" s="75"/>
    </row>
    <row r="113" spans="1:14" ht="9" x14ac:dyDescent="0.15">
      <c r="A113" s="62" t="s">
        <v>85</v>
      </c>
      <c r="B113" s="77" t="s">
        <v>100</v>
      </c>
      <c r="C113" s="77" t="s">
        <v>100</v>
      </c>
      <c r="D113" s="77" t="s">
        <v>100</v>
      </c>
      <c r="E113" s="78" t="s">
        <v>100</v>
      </c>
      <c r="G113" s="62" t="s">
        <v>85</v>
      </c>
      <c r="H113" s="77">
        <v>11545.82</v>
      </c>
      <c r="I113" s="77">
        <v>8364.14</v>
      </c>
      <c r="J113" s="77">
        <v>3181.68</v>
      </c>
      <c r="K113" s="64">
        <f t="shared" ref="K113:K114" si="29">IF(ISERROR((H113-I113)/ABS(I113)),"",(H113-I113)/ABS(I113))</f>
        <v>0.3803953544536558</v>
      </c>
      <c r="L113" s="77">
        <v>42016</v>
      </c>
      <c r="M113" s="79">
        <f t="shared" si="28"/>
        <v>0.2747957920792079</v>
      </c>
      <c r="N113" s="75"/>
    </row>
    <row r="114" spans="1:14" ht="9" x14ac:dyDescent="0.15">
      <c r="A114" s="62" t="s">
        <v>87</v>
      </c>
      <c r="B114" s="77" t="s">
        <v>100</v>
      </c>
      <c r="C114" s="77" t="s">
        <v>100</v>
      </c>
      <c r="D114" s="77" t="s">
        <v>100</v>
      </c>
      <c r="E114" s="78" t="s">
        <v>100</v>
      </c>
      <c r="G114" s="62" t="s">
        <v>87</v>
      </c>
      <c r="H114" s="77">
        <v>3003482.69</v>
      </c>
      <c r="I114" s="77">
        <v>2738823.01</v>
      </c>
      <c r="J114" s="77">
        <v>264659.68</v>
      </c>
      <c r="K114" s="64">
        <f t="shared" si="29"/>
        <v>9.6632633446438077E-2</v>
      </c>
      <c r="L114" s="77">
        <v>3490560</v>
      </c>
      <c r="M114" s="79">
        <f t="shared" si="28"/>
        <v>0.86045869144206089</v>
      </c>
      <c r="N114" s="75"/>
    </row>
    <row r="115" spans="1:14" ht="5.0999999999999996" customHeight="1" x14ac:dyDescent="0.15">
      <c r="A115" s="76"/>
      <c r="B115" s="81"/>
      <c r="C115" s="81"/>
      <c r="D115" s="81"/>
      <c r="E115" s="80"/>
      <c r="G115" s="76"/>
      <c r="H115" s="81"/>
      <c r="I115" s="81"/>
      <c r="J115" s="81"/>
      <c r="K115" s="65"/>
      <c r="L115" s="81"/>
      <c r="M115" s="82"/>
      <c r="N115" s="75"/>
    </row>
    <row r="116" spans="1:14" ht="3" customHeight="1" x14ac:dyDescent="0.15">
      <c r="A116" s="62"/>
      <c r="B116" s="77"/>
      <c r="C116" s="77"/>
      <c r="D116" s="77"/>
      <c r="E116" s="78"/>
      <c r="G116" s="62"/>
      <c r="H116" s="77"/>
      <c r="I116" s="77"/>
      <c r="J116" s="77"/>
      <c r="K116" s="64"/>
      <c r="L116" s="77"/>
      <c r="M116" s="79"/>
      <c r="N116" s="75"/>
    </row>
    <row r="117" spans="1:14" s="11" customFormat="1" ht="9" x14ac:dyDescent="0.15">
      <c r="A117" s="69" t="s">
        <v>44</v>
      </c>
      <c r="B117" s="61" t="s">
        <v>100</v>
      </c>
      <c r="C117" s="61" t="s">
        <v>100</v>
      </c>
      <c r="D117" s="61" t="s">
        <v>100</v>
      </c>
      <c r="E117" s="84" t="s">
        <v>100</v>
      </c>
      <c r="G117" s="69" t="s">
        <v>44</v>
      </c>
      <c r="H117" s="61">
        <v>-65178940.630000003</v>
      </c>
      <c r="I117" s="61">
        <v>-45683181.259999998</v>
      </c>
      <c r="J117" s="61">
        <v>-19495759.370000001</v>
      </c>
      <c r="K117" s="66">
        <f>IF(ISERROR((H117-I117)/ABS(I117)),"",(H117-I117)/ABS(I117))</f>
        <v>-0.42676010803718722</v>
      </c>
      <c r="L117" s="61">
        <v>-64305488</v>
      </c>
      <c r="M117" s="85">
        <f t="shared" ref="M117" si="30">H117/L117</f>
        <v>1.0135828629432064</v>
      </c>
      <c r="N117" s="71"/>
    </row>
    <row r="118" spans="1:14" ht="3" customHeight="1" x14ac:dyDescent="0.15">
      <c r="A118" s="76"/>
      <c r="B118" s="81"/>
      <c r="C118" s="81"/>
      <c r="D118" s="81"/>
      <c r="E118" s="80"/>
      <c r="G118" s="76"/>
      <c r="H118" s="81"/>
      <c r="I118" s="81"/>
      <c r="J118" s="81"/>
      <c r="K118" s="65"/>
      <c r="L118" s="81"/>
      <c r="M118" s="82"/>
      <c r="N118" s="75"/>
    </row>
    <row r="119" spans="1:14" ht="8.1" customHeight="1" x14ac:dyDescent="0.15">
      <c r="A119" s="76"/>
      <c r="B119" s="81"/>
      <c r="C119" s="81"/>
      <c r="D119" s="81"/>
      <c r="E119" s="80"/>
      <c r="G119" s="76"/>
      <c r="H119" s="81"/>
      <c r="I119" s="81"/>
      <c r="J119" s="81"/>
      <c r="K119" s="65"/>
      <c r="L119" s="81"/>
      <c r="M119" s="82"/>
      <c r="N119" s="75"/>
    </row>
    <row r="120" spans="1:14" ht="3" customHeight="1" x14ac:dyDescent="0.15">
      <c r="A120" s="62"/>
      <c r="B120" s="77"/>
      <c r="C120" s="77"/>
      <c r="D120" s="77"/>
      <c r="E120" s="78"/>
      <c r="G120" s="62"/>
      <c r="H120" s="77"/>
      <c r="I120" s="77"/>
      <c r="J120" s="77"/>
      <c r="K120" s="64"/>
      <c r="L120" s="77"/>
      <c r="M120" s="79"/>
      <c r="N120" s="75"/>
    </row>
    <row r="121" spans="1:14" s="11" customFormat="1" ht="9" x14ac:dyDescent="0.15">
      <c r="A121" s="69" t="s">
        <v>81</v>
      </c>
      <c r="B121" s="61" t="s">
        <v>100</v>
      </c>
      <c r="C121" s="61" t="s">
        <v>100</v>
      </c>
      <c r="D121" s="61" t="s">
        <v>100</v>
      </c>
      <c r="E121" s="84" t="s">
        <v>100</v>
      </c>
      <c r="G121" s="69" t="s">
        <v>81</v>
      </c>
      <c r="H121" s="61">
        <v>142086851.94999999</v>
      </c>
      <c r="I121" s="61">
        <v>103279527.95</v>
      </c>
      <c r="J121" s="61">
        <v>38807324</v>
      </c>
      <c r="K121" s="66">
        <f>IF(ISERROR((H121-I121)/ABS(I121)),"",(H121-I121)/ABS(I121))</f>
        <v>0.37575040059040066</v>
      </c>
      <c r="L121" s="61">
        <v>275054512</v>
      </c>
      <c r="M121" s="85">
        <f t="shared" ref="M121" si="31">H121/L121</f>
        <v>0.51657706291325989</v>
      </c>
      <c r="N121" s="71"/>
    </row>
    <row r="122" spans="1:14" ht="3" customHeight="1" x14ac:dyDescent="0.15">
      <c r="A122" s="76"/>
      <c r="B122" s="81"/>
      <c r="C122" s="81"/>
      <c r="D122" s="81"/>
      <c r="E122" s="80"/>
      <c r="G122" s="76"/>
      <c r="H122" s="81"/>
      <c r="I122" s="81"/>
      <c r="J122" s="81"/>
      <c r="K122" s="65"/>
      <c r="L122" s="81"/>
      <c r="M122" s="82"/>
      <c r="N122" s="75"/>
    </row>
    <row r="123" spans="1:14" ht="8.1" customHeight="1" x14ac:dyDescent="0.15">
      <c r="A123" s="74"/>
      <c r="B123" s="81"/>
      <c r="C123" s="81"/>
      <c r="D123" s="81"/>
      <c r="E123" s="80"/>
      <c r="G123" s="73"/>
      <c r="H123" s="81"/>
      <c r="I123" s="81"/>
      <c r="J123" s="81"/>
      <c r="K123" s="65"/>
      <c r="L123" s="81"/>
      <c r="M123" s="82"/>
      <c r="N123" s="75"/>
    </row>
    <row r="124" spans="1:14" ht="3" customHeight="1" x14ac:dyDescent="0.15">
      <c r="A124" s="62"/>
      <c r="B124" s="77"/>
      <c r="C124" s="77"/>
      <c r="D124" s="77"/>
      <c r="E124" s="78"/>
      <c r="G124" s="62"/>
      <c r="H124" s="77"/>
      <c r="I124" s="77"/>
      <c r="J124" s="77"/>
      <c r="K124" s="67"/>
      <c r="L124" s="77"/>
      <c r="M124" s="79"/>
      <c r="N124" s="75"/>
    </row>
    <row r="125" spans="1:14" s="11" customFormat="1" ht="9" x14ac:dyDescent="0.15">
      <c r="A125" s="69" t="s">
        <v>9</v>
      </c>
      <c r="B125" s="61">
        <v>163972089.56</v>
      </c>
      <c r="C125" s="61">
        <v>47591499.18</v>
      </c>
      <c r="D125" s="61">
        <v>1037179.56</v>
      </c>
      <c r="E125" s="84">
        <v>117417769.94</v>
      </c>
      <c r="G125" s="69" t="s">
        <v>9</v>
      </c>
      <c r="H125" s="61">
        <v>1748218971.3599999</v>
      </c>
      <c r="I125" s="61">
        <v>1544083576.2</v>
      </c>
      <c r="J125" s="61">
        <v>204135395.16</v>
      </c>
      <c r="K125" s="66">
        <f>IF(ISERROR((H125-I125)/ABS(I125)),"",(H125-I125)/ABS(I125))</f>
        <v>0.1322048872913851</v>
      </c>
      <c r="L125" s="61">
        <v>2547062112</v>
      </c>
      <c r="M125" s="85">
        <f t="shared" ref="M125" si="32">H125/L125</f>
        <v>0.6863668393179726</v>
      </c>
      <c r="N125" s="71"/>
    </row>
    <row r="126" spans="1:14" ht="3" customHeight="1" x14ac:dyDescent="0.15">
      <c r="A126" s="73"/>
      <c r="B126" s="81"/>
      <c r="C126" s="81"/>
      <c r="D126" s="81"/>
      <c r="E126" s="80"/>
      <c r="G126" s="73"/>
      <c r="H126" s="81"/>
      <c r="I126" s="81"/>
      <c r="J126" s="81"/>
      <c r="K126" s="68"/>
      <c r="L126" s="81"/>
      <c r="M126" s="89"/>
      <c r="N126" s="75"/>
    </row>
    <row r="127" spans="1:14" ht="6" customHeight="1" x14ac:dyDescent="0.15">
      <c r="A127" s="75"/>
      <c r="B127" s="90"/>
      <c r="C127" s="90"/>
      <c r="D127" s="90"/>
      <c r="E127" s="90"/>
      <c r="G127" s="75"/>
      <c r="H127" s="90"/>
      <c r="I127" s="90"/>
      <c r="J127" s="90"/>
      <c r="K127" s="75"/>
      <c r="L127" s="90"/>
      <c r="M127" s="75"/>
      <c r="N127" s="75"/>
    </row>
    <row r="128" spans="1:14" ht="9" customHeight="1" x14ac:dyDescent="0.15">
      <c r="A128" s="57" t="s">
        <v>82</v>
      </c>
      <c r="B128" s="58">
        <v>75000</v>
      </c>
      <c r="C128" s="33"/>
      <c r="D128" s="90"/>
      <c r="E128" s="91"/>
      <c r="G128" s="57" t="s">
        <v>82</v>
      </c>
      <c r="H128" s="58">
        <v>1728785.21</v>
      </c>
      <c r="I128" s="33"/>
      <c r="J128" s="90"/>
      <c r="K128" s="75"/>
      <c r="L128" s="90"/>
      <c r="M128" s="75"/>
      <c r="N128" s="75"/>
    </row>
    <row r="129" spans="1:13" ht="9.75" customHeight="1" x14ac:dyDescent="0.15">
      <c r="A129" s="100" t="s">
        <v>147</v>
      </c>
      <c r="B129" s="100"/>
      <c r="C129" s="100"/>
      <c r="D129" s="100"/>
      <c r="E129" s="100"/>
      <c r="F129" s="6"/>
      <c r="G129" s="100"/>
      <c r="H129" s="100"/>
      <c r="I129" s="100"/>
      <c r="J129" s="100"/>
      <c r="K129" s="100"/>
      <c r="L129" s="100"/>
      <c r="M129" s="100"/>
    </row>
    <row r="130" spans="1:13" ht="8.1" customHeight="1" x14ac:dyDescent="0.15">
      <c r="A130" s="45"/>
      <c r="B130" s="45"/>
      <c r="C130" s="45"/>
      <c r="D130" s="45"/>
      <c r="E130" s="45"/>
      <c r="F130" s="6"/>
      <c r="G130" s="45"/>
      <c r="H130" s="45"/>
      <c r="I130" s="45"/>
      <c r="J130" s="45"/>
      <c r="K130" s="45"/>
      <c r="L130" s="45"/>
      <c r="M130" s="45"/>
    </row>
    <row r="131" spans="1:13" ht="8.25" customHeight="1" x14ac:dyDescent="0.15">
      <c r="A131" s="92" t="s">
        <v>39</v>
      </c>
      <c r="B131" s="42"/>
      <c r="C131" s="93" t="s">
        <v>40</v>
      </c>
      <c r="D131" s="44"/>
      <c r="E131" s="42"/>
      <c r="G131" s="100"/>
      <c r="H131" s="100"/>
      <c r="I131" s="100"/>
      <c r="J131" s="100"/>
      <c r="K131" s="100"/>
      <c r="L131" s="100"/>
      <c r="M131" s="100"/>
    </row>
    <row r="132" spans="1:13" ht="9" customHeight="1" x14ac:dyDescent="0.15">
      <c r="A132" s="92" t="s">
        <v>15</v>
      </c>
      <c r="C132" s="94" t="s">
        <v>92</v>
      </c>
      <c r="D132" s="13"/>
      <c r="E132" s="13"/>
      <c r="G132" s="100" t="str">
        <f>+A129</f>
        <v>Vitoria-Gasteizen, 2022ko URRIAREN 7an / Vitoria-Gasteiz, 7 de OCTUBRE DE 2022</v>
      </c>
      <c r="H132" s="100"/>
      <c r="I132" s="100"/>
      <c r="J132" s="100"/>
      <c r="K132" s="100"/>
      <c r="L132" s="100"/>
      <c r="M132" s="100"/>
    </row>
    <row r="133" spans="1:13" ht="9" customHeight="1" x14ac:dyDescent="0.15">
      <c r="A133" s="92"/>
      <c r="C133" s="94"/>
      <c r="D133" s="13"/>
      <c r="E133" s="13"/>
      <c r="G133" s="92"/>
      <c r="H133" s="13"/>
      <c r="I133" s="13"/>
      <c r="J133" s="94"/>
      <c r="L133" s="13"/>
    </row>
    <row r="134" spans="1:13" ht="9" customHeight="1" x14ac:dyDescent="0.15">
      <c r="A134" s="92"/>
      <c r="C134" s="94"/>
      <c r="D134" s="13"/>
      <c r="E134" s="13"/>
      <c r="G134" s="92"/>
      <c r="H134" s="13"/>
      <c r="I134" s="13"/>
      <c r="J134" s="94"/>
      <c r="L134" s="13"/>
    </row>
    <row r="135" spans="1:13" ht="11.25" customHeight="1" x14ac:dyDescent="0.15">
      <c r="B135" s="13"/>
      <c r="C135" s="43"/>
      <c r="D135" s="13"/>
      <c r="E135" s="13"/>
      <c r="H135" s="13"/>
      <c r="I135" s="13"/>
      <c r="J135" s="13"/>
      <c r="L135" s="13"/>
    </row>
    <row r="136" spans="1:13" ht="12.75" x14ac:dyDescent="0.2">
      <c r="A136"/>
      <c r="B136" s="14"/>
      <c r="C136" s="14"/>
      <c r="D136" s="90"/>
      <c r="E136" s="14"/>
      <c r="H136" s="13"/>
      <c r="I136" s="13"/>
      <c r="J136" s="13"/>
      <c r="L136" s="13"/>
    </row>
    <row r="137" spans="1:13" ht="12.75" x14ac:dyDescent="0.2">
      <c r="A137"/>
      <c r="B137"/>
      <c r="C137"/>
      <c r="D137"/>
      <c r="E137"/>
      <c r="G137" s="6"/>
      <c r="H137" s="6"/>
      <c r="I137" s="6"/>
      <c r="J137" s="6"/>
      <c r="K137" s="6"/>
      <c r="L137" s="6"/>
      <c r="M137" s="6"/>
    </row>
    <row r="138" spans="1:13" ht="12.75" x14ac:dyDescent="0.2">
      <c r="A138"/>
      <c r="B138"/>
      <c r="C138"/>
      <c r="D138"/>
      <c r="E138"/>
      <c r="G138" s="6"/>
      <c r="H138" s="6"/>
      <c r="I138" s="6"/>
      <c r="K138" s="6"/>
      <c r="L138" s="6"/>
      <c r="M138" s="6"/>
    </row>
    <row r="139" spans="1:13" ht="12.75" x14ac:dyDescent="0.2">
      <c r="A139"/>
      <c r="B139"/>
      <c r="C139"/>
      <c r="D139"/>
      <c r="E139"/>
    </row>
    <row r="140" spans="1:13" ht="12.75" x14ac:dyDescent="0.2">
      <c r="A140"/>
      <c r="B140"/>
      <c r="C140"/>
      <c r="D140"/>
      <c r="E140"/>
    </row>
    <row r="164" spans="13:13" ht="9" x14ac:dyDescent="0.15">
      <c r="M164" s="95"/>
    </row>
  </sheetData>
  <mergeCells count="4">
    <mergeCell ref="A129:E129"/>
    <mergeCell ref="G129:M129"/>
    <mergeCell ref="G131:M131"/>
    <mergeCell ref="G132:M132"/>
  </mergeCells>
  <printOptions horizontalCentered="1" gridLinesSet="0"/>
  <pageMargins left="0" right="0" top="0" bottom="0" header="0" footer="3.937007874015748E-2"/>
  <pageSetup paperSize="9" scale="82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9217" r:id="rId4">
          <objectPr defaultSize="0" autoPict="0" r:id="rId5">
            <anchor moveWithCells="1" sizeWithCells="1">
              <from>
                <xdr:col>4</xdr:col>
                <xdr:colOff>66675</xdr:colOff>
                <xdr:row>126</xdr:row>
                <xdr:rowOff>57150</xdr:rowOff>
              </from>
              <to>
                <xdr:col>4</xdr:col>
                <xdr:colOff>466725</xdr:colOff>
                <xdr:row>134</xdr:row>
                <xdr:rowOff>66675</xdr:rowOff>
              </to>
            </anchor>
          </objectPr>
        </oleObject>
      </mc:Choice>
      <mc:Fallback>
        <oleObject progId="Word.Picture.8" shapeId="9217" r:id="rId4"/>
      </mc:Fallback>
    </mc:AlternateContent>
    <mc:AlternateContent xmlns:mc="http://schemas.openxmlformats.org/markup-compatibility/2006">
      <mc:Choice Requires="x14">
        <oleObject progId="Word.Picture.8" shapeId="9218" r:id="rId6">
          <objectPr defaultSize="0" autoPict="0" r:id="rId5">
            <anchor moveWithCells="1" sizeWithCells="1">
              <from>
                <xdr:col>11</xdr:col>
                <xdr:colOff>685800</xdr:colOff>
                <xdr:row>127</xdr:row>
                <xdr:rowOff>9525</xdr:rowOff>
              </from>
              <to>
                <xdr:col>12</xdr:col>
                <xdr:colOff>371475</xdr:colOff>
                <xdr:row>134</xdr:row>
                <xdr:rowOff>95250</xdr:rowOff>
              </to>
            </anchor>
          </objectPr>
        </oleObject>
      </mc:Choice>
      <mc:Fallback>
        <oleObject progId="Word.Picture.8" shapeId="9218" r:id="rId6"/>
      </mc:Fallback>
    </mc:AlternateContent>
    <mc:AlternateContent xmlns:mc="http://schemas.openxmlformats.org/markup-compatibility/2006">
      <mc:Choice Requires="x14">
        <oleObject progId="Word.Picture.8" shapeId="9219" r:id="rId7">
          <objectPr defaultSize="0" autoPict="0" r:id="rId8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1171575</xdr:colOff>
                <xdr:row>7</xdr:row>
                <xdr:rowOff>19050</xdr:rowOff>
              </to>
            </anchor>
          </objectPr>
        </oleObject>
      </mc:Choice>
      <mc:Fallback>
        <oleObject progId="Word.Picture.8" shapeId="9219" r:id="rId7"/>
      </mc:Fallback>
    </mc:AlternateContent>
    <mc:AlternateContent xmlns:mc="http://schemas.openxmlformats.org/markup-compatibility/2006">
      <mc:Choice Requires="x14">
        <oleObject progId="Word.Picture.8" shapeId="9220" r:id="rId9">
          <objectPr defaultSize="0" autoPict="0" r:id="rId8">
            <anchor moveWithCells="1" sizeWithCells="1">
              <from>
                <xdr:col>6</xdr:col>
                <xdr:colOff>0</xdr:colOff>
                <xdr:row>0</xdr:row>
                <xdr:rowOff>0</xdr:rowOff>
              </from>
              <to>
                <xdr:col>6</xdr:col>
                <xdr:colOff>1171575</xdr:colOff>
                <xdr:row>7</xdr:row>
                <xdr:rowOff>19050</xdr:rowOff>
              </to>
            </anchor>
          </objectPr>
        </oleObject>
      </mc:Choice>
      <mc:Fallback>
        <oleObject progId="Word.Picture.8" shapeId="9220" r:id="rId9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34</vt:i4>
      </vt:variant>
    </vt:vector>
  </HeadingPairs>
  <TitlesOfParts>
    <vt:vector size="46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'01'!Área_de_impresión</vt:lpstr>
      <vt:lpstr>'02'!Área_de_impresión</vt:lpstr>
      <vt:lpstr>'03'!Área_de_impresión</vt:lpstr>
      <vt:lpstr>'04'!Área_de_impresión</vt:lpstr>
      <vt:lpstr>'05'!Área_de_impresión</vt:lpstr>
      <vt:lpstr>'06'!Área_de_impresión</vt:lpstr>
      <vt:lpstr>'07'!Área_de_impresión</vt:lpstr>
      <vt:lpstr>'08'!Área_de_impresión</vt:lpstr>
      <vt:lpstr>'09'!Área_de_impresión</vt:lpstr>
      <vt:lpstr>'10'!Área_de_impresión</vt:lpstr>
      <vt:lpstr>'11'!Área_de_impresión</vt:lpstr>
      <vt:lpstr>'12'!Área_de_impresión</vt:lpstr>
      <vt:lpstr>'01'!Area_impresion</vt:lpstr>
      <vt:lpstr>'02'!Area_impresion</vt:lpstr>
      <vt:lpstr>'03'!Area_impresion</vt:lpstr>
      <vt:lpstr>'04'!Area_impresion</vt:lpstr>
      <vt:lpstr>'05'!Area_impresion</vt:lpstr>
      <vt:lpstr>'06'!Area_impresion</vt:lpstr>
      <vt:lpstr>'07'!Area_impresion</vt:lpstr>
      <vt:lpstr>'08'!Area_impresion</vt:lpstr>
      <vt:lpstr>'09'!Area_impresion</vt:lpstr>
      <vt:lpstr>'10'!Area_impresion</vt:lpstr>
      <vt:lpstr>'11'!Area_impresion</vt:lpstr>
      <vt:lpstr>'01'!Print_Area</vt:lpstr>
      <vt:lpstr>'02'!Print_Area</vt:lpstr>
      <vt:lpstr>'03'!Print_Area</vt:lpstr>
      <vt:lpstr>'04'!Print_Area</vt:lpstr>
      <vt:lpstr>'05'!Print_Area</vt:lpstr>
      <vt:lpstr>'06'!Print_Area</vt:lpstr>
      <vt:lpstr>'07'!Print_Area</vt:lpstr>
      <vt:lpstr>'08'!Print_Area</vt:lpstr>
      <vt:lpstr>'09'!Print_Area</vt:lpstr>
      <vt:lpstr>'10'!Print_Area</vt:lpstr>
      <vt:lpstr>'11'!Print_Area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Certificado de Recaudación Tributos Concertados</dc:title>
  <dc:subject>Tributos Concertados</dc:subject>
  <dc:creator>Servicio Contabilidad</dc:creator>
  <cp:lastModifiedBy>Larrucea Marijuan, Estibaliz</cp:lastModifiedBy>
  <cp:lastPrinted>2022-07-18T06:28:58Z</cp:lastPrinted>
  <dcterms:created xsi:type="dcterms:W3CDTF">2013-02-28T12:05:45Z</dcterms:created>
  <dcterms:modified xsi:type="dcterms:W3CDTF">2023-01-24T08:12:35Z</dcterms:modified>
</cp:coreProperties>
</file>