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4974A9FB-1482-4FB1-9523-D1ECCA4EC6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mparativo limite" sheetId="55" r:id="rId1"/>
    <sheet name="Regla Consolid" sheetId="30" r:id="rId2"/>
    <sheet name="Regla DFA" sheetId="6" r:id="rId3"/>
    <sheet name="Regla OOAA" sheetId="14" r:id="rId4"/>
    <sheet name="Regla SSPP" sheetId="53" r:id="rId5"/>
    <sheet name="Regla Fundaciones" sheetId="54" r:id="rId6"/>
  </sheets>
  <definedNames>
    <definedName name="\a" localSheetId="0">#REF!</definedName>
    <definedName name="\a" localSheetId="3">#REF!</definedName>
    <definedName name="\a">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limite'!$A$1:$I$37</definedName>
    <definedName name="_xlnm.Print_Area" localSheetId="1">'Regla Consolid'!$A$4:$G$36</definedName>
    <definedName name="_xlnm.Print_Area" localSheetId="2">'Regla DFA'!$A$4:$F$37</definedName>
    <definedName name="_xlnm.Print_Area" localSheetId="5">'Regla Fundaciones'!$A$1:$I$39</definedName>
    <definedName name="_xlnm.Print_Area" localSheetId="3">'Regla OOAA'!$A$1:$L$36</definedName>
    <definedName name="_xlnm.Print_Area" localSheetId="4">'Regla SSPP'!$A$1:$J$40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Rg" comment="Recaudacion de Gipuzkoa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5" i="53" l="1"/>
  <c r="H34" i="54" l="1"/>
  <c r="H38" i="54" s="1"/>
  <c r="H15" i="54" l="1"/>
  <c r="I30" i="55"/>
  <c r="E23" i="30"/>
  <c r="I37" i="54" l="1"/>
  <c r="I33" i="54"/>
  <c r="I29" i="54"/>
  <c r="I25" i="54"/>
  <c r="J13" i="53"/>
  <c r="I36" i="54" l="1"/>
  <c r="I26" i="54"/>
  <c r="I30" i="54"/>
  <c r="I23" i="54"/>
  <c r="I27" i="54"/>
  <c r="I31" i="54"/>
  <c r="I24" i="54"/>
  <c r="I28" i="54"/>
  <c r="I32" i="54"/>
  <c r="F31" i="55" l="1"/>
  <c r="I39" i="54"/>
  <c r="I35" i="54"/>
  <c r="G34" i="54"/>
  <c r="G38" i="54" s="1"/>
  <c r="F34" i="54"/>
  <c r="F38" i="54" s="1"/>
  <c r="I28" i="55" s="1"/>
  <c r="E34" i="54"/>
  <c r="E38" i="54" s="1"/>
  <c r="I27" i="55" s="1"/>
  <c r="D34" i="54"/>
  <c r="D38" i="54" s="1"/>
  <c r="I26" i="55" s="1"/>
  <c r="I12" i="54"/>
  <c r="J40" i="53"/>
  <c r="I39" i="53"/>
  <c r="I25" i="55" s="1"/>
  <c r="J38" i="53"/>
  <c r="J37" i="53"/>
  <c r="J36" i="53"/>
  <c r="J34" i="53"/>
  <c r="J33" i="53"/>
  <c r="J32" i="53"/>
  <c r="J31" i="53"/>
  <c r="J30" i="53"/>
  <c r="J29" i="53"/>
  <c r="J28" i="53"/>
  <c r="J27" i="53"/>
  <c r="J26" i="53"/>
  <c r="J25" i="53"/>
  <c r="H35" i="53"/>
  <c r="H39" i="53" s="1"/>
  <c r="I24" i="55" s="1"/>
  <c r="G35" i="53"/>
  <c r="G39" i="53" s="1"/>
  <c r="I23" i="55" s="1"/>
  <c r="F35" i="53"/>
  <c r="F39" i="53" s="1"/>
  <c r="I22" i="55" s="1"/>
  <c r="E35" i="53"/>
  <c r="E39" i="53" s="1"/>
  <c r="I21" i="55" s="1"/>
  <c r="J24" i="53"/>
  <c r="I16" i="53" l="1"/>
  <c r="C31" i="55"/>
  <c r="M28" i="55"/>
  <c r="F15" i="54"/>
  <c r="J35" i="53"/>
  <c r="J39" i="53" s="1"/>
  <c r="H16" i="53"/>
  <c r="M24" i="55"/>
  <c r="G15" i="54"/>
  <c r="I29" i="55"/>
  <c r="M29" i="55" s="1"/>
  <c r="M22" i="55"/>
  <c r="F16" i="53"/>
  <c r="E15" i="54"/>
  <c r="M27" i="55"/>
  <c r="E31" i="55"/>
  <c r="M23" i="55"/>
  <c r="G16" i="53"/>
  <c r="M21" i="55"/>
  <c r="E16" i="53"/>
  <c r="D15" i="54"/>
  <c r="D35" i="53"/>
  <c r="D39" i="53" s="1"/>
  <c r="I20" i="55" s="1"/>
  <c r="D31" i="55"/>
  <c r="I15" i="54" l="1"/>
  <c r="L27" i="55"/>
  <c r="L24" i="55"/>
  <c r="J18" i="53"/>
  <c r="G31" i="55"/>
  <c r="D16" i="53"/>
  <c r="J16" i="53" s="1"/>
  <c r="L29" i="55"/>
  <c r="I17" i="54"/>
  <c r="I34" i="54"/>
  <c r="I38" i="54" s="1"/>
  <c r="L21" i="55"/>
  <c r="L22" i="55"/>
  <c r="L23" i="55"/>
  <c r="L28" i="55"/>
  <c r="H37" i="55" l="1"/>
  <c r="M26" i="55"/>
  <c r="L26" i="55"/>
  <c r="M20" i="55" l="1"/>
  <c r="L20" i="55"/>
  <c r="F15" i="30" l="1"/>
  <c r="K12" i="14" l="1"/>
  <c r="F30" i="30" l="1"/>
  <c r="K29" i="14"/>
  <c r="G29" i="14"/>
  <c r="F30" i="6"/>
  <c r="L29" i="14" l="1"/>
  <c r="G35" i="14" l="1"/>
  <c r="D35" i="30" l="1"/>
  <c r="E33" i="6"/>
  <c r="F29" i="6" l="1"/>
  <c r="F28" i="6"/>
  <c r="F27" i="6"/>
  <c r="L27" i="14" l="1"/>
  <c r="G28" i="14" l="1"/>
  <c r="J31" i="14" l="1"/>
  <c r="J36" i="14" l="1"/>
  <c r="J15" i="14" l="1"/>
  <c r="F29" i="30" l="1"/>
  <c r="F28" i="30"/>
  <c r="K22" i="14" l="1"/>
  <c r="K34" i="14"/>
  <c r="K17" i="14"/>
  <c r="K33" i="14"/>
  <c r="E32" i="30" l="1"/>
  <c r="K35" i="14"/>
  <c r="L35" i="14" s="1"/>
  <c r="K32" i="14"/>
  <c r="K30" i="14"/>
  <c r="K28" i="14"/>
  <c r="L28" i="14" s="1"/>
  <c r="K26" i="14"/>
  <c r="K25" i="14"/>
  <c r="K24" i="14"/>
  <c r="K23" i="14"/>
  <c r="L17" i="14"/>
  <c r="E31" i="30" l="1"/>
  <c r="I31" i="14"/>
  <c r="E36" i="30" l="1"/>
  <c r="E18" i="30" s="1"/>
  <c r="I36" i="14"/>
  <c r="I15" i="14" s="1"/>
  <c r="G32" i="14"/>
  <c r="G30" i="14"/>
  <c r="E31" i="14"/>
  <c r="G26" i="14"/>
  <c r="G25" i="14"/>
  <c r="G24" i="14"/>
  <c r="D26" i="30" l="1"/>
  <c r="D25" i="30"/>
  <c r="L25" i="14"/>
  <c r="L24" i="14"/>
  <c r="L26" i="14"/>
  <c r="L30" i="14"/>
  <c r="F27" i="30" l="1"/>
  <c r="H31" i="14" l="1"/>
  <c r="K31" i="14" l="1"/>
  <c r="H36" i="14"/>
  <c r="H15" i="14" l="1"/>
  <c r="K36" i="14"/>
  <c r="K15" i="14" l="1"/>
  <c r="G17" i="14" l="1"/>
  <c r="E32" i="6"/>
  <c r="E37" i="6" s="1"/>
  <c r="E39" i="6" l="1"/>
  <c r="E18" i="6" l="1"/>
  <c r="F19" i="6" l="1"/>
  <c r="G23" i="14" l="1"/>
  <c r="L23" i="14" l="1"/>
  <c r="G33" i="14" l="1"/>
  <c r="E36" i="14"/>
  <c r="I18" i="55" s="1"/>
  <c r="D33" i="30" l="1"/>
  <c r="M18" i="55"/>
  <c r="L18" i="55"/>
  <c r="L33" i="14"/>
  <c r="E15" i="14"/>
  <c r="F31" i="6" l="1"/>
  <c r="F31" i="14" l="1"/>
  <c r="F36" i="14" l="1"/>
  <c r="I19" i="55" s="1"/>
  <c r="M19" i="55" l="1"/>
  <c r="L19" i="55"/>
  <c r="F15" i="14"/>
  <c r="F25" i="6" l="1"/>
  <c r="F25" i="30" l="1"/>
  <c r="F26" i="6"/>
  <c r="F26" i="30" l="1"/>
  <c r="F24" i="6" l="1"/>
  <c r="F24" i="30" l="1"/>
  <c r="F36" i="6" l="1"/>
  <c r="F35" i="30" l="1"/>
  <c r="F35" i="6" l="1"/>
  <c r="G34" i="14" l="1"/>
  <c r="D34" i="30" l="1"/>
  <c r="L34" i="14"/>
  <c r="F34" i="30" l="1"/>
  <c r="D31" i="14" l="1"/>
  <c r="G22" i="14"/>
  <c r="L22" i="14" l="1"/>
  <c r="G31" i="14"/>
  <c r="D36" i="14"/>
  <c r="I17" i="55" s="1"/>
  <c r="L31" i="14" l="1"/>
  <c r="D15" i="14"/>
  <c r="G15" i="14" s="1"/>
  <c r="L15" i="14" s="1"/>
  <c r="G36" i="14"/>
  <c r="L36" i="14" s="1"/>
  <c r="M17" i="55" l="1"/>
  <c r="L17" i="55"/>
  <c r="F34" i="6"/>
  <c r="D33" i="6"/>
  <c r="F33" i="6" l="1"/>
  <c r="F33" i="30" l="1"/>
  <c r="D32" i="30"/>
  <c r="F32" i="30" l="1"/>
  <c r="F23" i="6" l="1"/>
  <c r="D32" i="6"/>
  <c r="F32" i="6" l="1"/>
  <c r="D37" i="6"/>
  <c r="I16" i="55" l="1"/>
  <c r="I31" i="55" s="1"/>
  <c r="F37" i="6"/>
  <c r="D31" i="30" l="1"/>
  <c r="F23" i="30"/>
  <c r="M16" i="55" l="1"/>
  <c r="M31" i="55" s="1"/>
  <c r="L16" i="55"/>
  <c r="L31" i="55" s="1"/>
  <c r="F31" i="30"/>
  <c r="D36" i="30"/>
  <c r="D18" i="30" l="1"/>
  <c r="F36" i="30"/>
  <c r="F18" i="30" l="1"/>
  <c r="F38" i="6" l="1"/>
  <c r="D39" i="6"/>
  <c r="F39" i="6" l="1"/>
  <c r="D18" i="6"/>
  <c r="F18" i="6" s="1"/>
</calcChain>
</file>

<file path=xl/sharedStrings.xml><?xml version="1.0" encoding="utf-8"?>
<sst xmlns="http://schemas.openxmlformats.org/spreadsheetml/2006/main" count="247" uniqueCount="121">
  <si>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</si>
  <si>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</si>
  <si>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</si>
  <si>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</si>
  <si>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</si>
  <si>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</si>
  <si>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</si>
  <si>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</si>
  <si>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</si>
  <si>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</si>
  <si>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</si>
  <si>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</si>
  <si>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</si>
  <si>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</si>
  <si>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</si>
  <si>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</si>
  <si>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</si>
  <si>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</si>
  <si>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</si>
  <si>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</si>
  <si>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</si>
  <si>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</si>
  <si>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</si>
  <si>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</si>
  <si>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</si>
  <si>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</si>
  <si>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</si>
  <si>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</si>
  <si>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</si>
  <si>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</si>
  <si>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>Bomberos F.A./A.F. Suhiltzai</t>
  </si>
  <si>
    <t>Arabako Foru Suhiltzailea / Bomberos Forales de Álava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</si>
  <si>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</si>
  <si>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</si>
  <si>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SEKTORE KONTSOLIDAGARRIA / SECTOR CONSOLIDABLE</t>
  </si>
  <si>
    <t>GASTU KONPUTAGARRIA, GUZTIRA / TOTAL GASTO COMPUTABLE</t>
  </si>
  <si>
    <t>(1)</t>
  </si>
  <si>
    <t xml:space="preserve">Ezberdina / Diferencia 
</t>
  </si>
  <si>
    <t>ARABAKO FORU SEKTORE PUBLIKO BATERATUAREN, GUZTIRA / TOTAL SECTOR PÚBLICO FORAL DE ÁLAVA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</si>
  <si>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</si>
  <si>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</si>
  <si>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</si>
  <si>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</si>
  <si>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Udalak beste administrazio publiko baten kontura egindako inbertsioak / Inversiones realizadas por la Corporación local por cuenta de otra Administración Pública</t>
  </si>
  <si>
    <t>Doikuntza beharrak, finantza aldetik jasangarriak diren inbertsioengatik / 
Necesidad de ajuste por Inversiones financieramente sostenibles</t>
  </si>
  <si>
    <t>Likidazioa /Liquidación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</si>
  <si>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</si>
  <si>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</si>
  <si>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</si>
  <si>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(7)</t>
  </si>
  <si>
    <t>Gizarte Ongizaterako Foru Erakundea / Instituto Foral de Bienestar Social</t>
  </si>
  <si>
    <t>Finantzaketa sistemen funtsen bidezko transferentziak / Tfcias. fondos sistemas financiación (Incluye Plan Foral-Obras menores y R.Vecinales)</t>
  </si>
  <si>
    <t>Beste Doikuntza batzuk  / Otros ajustes</t>
  </si>
  <si>
    <t>Finantzaketaren aldetik inbertsio jasangarriak (barneko doikuntzarik gabe ) / Inversiones financieramente sostenibles- (sin ajustes internos)</t>
  </si>
  <si>
    <t>Erreferentziazko tasa (2021rako Etendako arau fiskala) / 
Tasa de Referencia (Para 2021: Regla fiscal en suspenso)</t>
  </si>
  <si>
    <t>(Etendako arau fiskala / Regla fiscal en suspenso)</t>
  </si>
  <si>
    <t>2021eko LIKIDAZIOA / LIQUIDACIÓN 2021</t>
  </si>
  <si>
    <t>Europar Batasunaren edo bestelako administrazio publikoen berariazko funtsen bidez finantzatutako gastua /  Gastos Financiados con fondos finalistas (UE y/o A.P.)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</si>
  <si>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</si>
  <si>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</si>
  <si>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</si>
  <si>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</si>
  <si>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</si>
  <si>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NATURGOLF</t>
  </si>
  <si>
    <t>VIA APORTACIÓN FINANCIERA</t>
  </si>
  <si>
    <t>ENARGI ARABA</t>
  </si>
  <si>
    <t>GUZTIRA /
TOTAL SSPP</t>
  </si>
  <si>
    <t>GUZTIRA / TOTAL ……………………………………………………………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</si>
  <si>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</si>
  <si>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</si>
  <si>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</si>
  <si>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</si>
  <si>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</si>
  <si>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</si>
  <si>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</si>
  <si>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</si>
  <si>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</si>
  <si>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</si>
  <si>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</si>
  <si>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</si>
  <si>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</si>
  <si>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</si>
  <si>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KIROLARABA</t>
  </si>
  <si>
    <t>CATEDRAL SANTAMARIA</t>
  </si>
  <si>
    <t>ARTIUM</t>
  </si>
  <si>
    <t>V.SALADO</t>
  </si>
  <si>
    <t xml:space="preserve">GUZTIRA /TOTAL </t>
  </si>
  <si>
    <t>GUZTIRA / TOTAL …………………………………………</t>
  </si>
  <si>
    <t>Límite Gasto Computable para 2020
(Tasa de Referencia 2,9%)</t>
  </si>
  <si>
    <t>(2)</t>
  </si>
  <si>
    <t>(4)</t>
  </si>
  <si>
    <t>(9) = (8)*(8+TRCPIB)</t>
  </si>
  <si>
    <t>Araba Garapen Agentzia / Alava Agencia de Desarrollo</t>
  </si>
  <si>
    <t>Arabako Kalkulu Gunea / Centro de Cálculo</t>
  </si>
  <si>
    <t>Indesa 2010</t>
  </si>
  <si>
    <t>Naturgolf</t>
  </si>
  <si>
    <t>Via Aportación financiera</t>
  </si>
  <si>
    <t>Enargi Araba</t>
  </si>
  <si>
    <t>Santa Maria Katedrala Fund./ Fundación Catedral Santa Maria</t>
  </si>
  <si>
    <t>Artium Fundazioa / Fundación Artium</t>
  </si>
  <si>
    <t>Añanako Gatz Harana Fundazioa / Fundación Valle Salado</t>
  </si>
  <si>
    <t>MOBILITY LAB</t>
  </si>
  <si>
    <t>(9) = (5) - (8)</t>
  </si>
  <si>
    <t>Kirolaraba Fundazioa /  Fundación Kirolaraba</t>
  </si>
  <si>
    <t>% Aldak / % Variac.  2022 / 2021</t>
  </si>
  <si>
    <t>2022ko LIKIDAZIOA / LIQUIDACIÓN 2022</t>
  </si>
  <si>
    <t>% Aldak / % Variac. Liq 2022 / Liq 2021</t>
  </si>
  <si>
    <t>2022ko GASTU KONPUTAGARRIA, GUZTIRA / 
TOTAL GASTO COMPUTABLE 2022</t>
  </si>
  <si>
    <t>2021eko GASTU KONPUTAGARRIA, GUZTIRA / 
TOTAL GASTO COMPUTABLE 2021</t>
  </si>
  <si>
    <t>Límite para 2022 ……………………..</t>
  </si>
  <si>
    <t>Límite para 2022 ………………………</t>
  </si>
  <si>
    <t xml:space="preserve">Gastu konputagarria, 2021ko likidazioa / Gasto Computable Liquidación 2021
</t>
  </si>
  <si>
    <t>2021ko Inbertsio jasangarriak finantzen aldetik / 
Inversiones Financieramente Sostenibles 2021</t>
  </si>
  <si>
    <t>Araudia aldatu delako diru-bilketan izandako igoera/beherakada iraunkorrak / 
Aumentos  /Disminuciones permanentes de recaudación por cambio normativo</t>
  </si>
  <si>
    <t>2022ko Likidazioan finantza aldetik jasangarriak diren inbertsioen beharra  / 
Necesidad de Inversiones Financieramente Sostenibles liquidación 2022</t>
  </si>
  <si>
    <t>2022ko Gastu arauaren muga /
Límite Regla de Gasto para 2022</t>
  </si>
  <si>
    <t>Gastu Konputagarria, 2022ko likidazioa / Gasto computable liquidación 2022</t>
  </si>
  <si>
    <t>(3) = (1)*--</t>
  </si>
  <si>
    <t>(5)</t>
  </si>
  <si>
    <t>(6) = (3) + (4)</t>
  </si>
  <si>
    <t>Mobility Lab Fundazioa / Fundación Mobility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</si>
</sst>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0\ \ "/>
    <numFmt numFmtId="165" formatCode="dd/mm/yy"/>
    <numFmt numFmtId="166" formatCode="\ \ \ \ \ \ \ \ \ \ @"/>
    <numFmt numFmtId="167" formatCode="&quot;(**)&quot;\ 0"/>
    <numFmt numFmtId="168" formatCode="#,##0.0_);\(#,##0.0\)"/>
    <numFmt numFmtId="169" formatCode="#,##0_);\(#,##0\)"/>
    <numFmt numFmtId="170" formatCode="dd/mm/yy;@"/>
    <numFmt numFmtId="171" formatCode="&quot;(&quot;dd/mm/yyyy&quot;)&quot;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Helv"/>
    </font>
    <font>
      <sz val="10"/>
      <name val="MS Sans Serif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i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theme="0" tint="-0.499984740745262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/>
      <bottom style="thin">
        <color theme="0" tint="-0.499984740745262"/>
      </bottom>
      <diagonal/>
    </border>
    <border>
      <left style="double">
        <color theme="0" tint="-0.34998626667073579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55"/>
      </left>
      <right style="double">
        <color indexed="64"/>
      </right>
      <top/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auto="1"/>
      </top>
      <bottom/>
      <diagonal/>
    </border>
    <border>
      <left style="thin">
        <color indexed="55"/>
      </left>
      <right style="double">
        <color auto="1"/>
      </right>
      <top style="double">
        <color auto="1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auto="1"/>
      </right>
      <top/>
      <bottom style="double">
        <color indexed="64"/>
      </bottom>
      <diagonal/>
    </border>
    <border>
      <left style="thin">
        <color indexed="55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168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69" fontId="35" fillId="0" borderId="0"/>
    <xf numFmtId="40" fontId="3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3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0" fontId="4" fillId="0" borderId="0" xfId="1" applyFont="1" applyAlignment="1">
      <alignment vertical="center"/>
    </xf>
    <xf numFmtId="0" fontId="4" fillId="0" borderId="0" xfId="1" applyFont="1"/>
    <xf numFmtId="0" fontId="14" fillId="5" borderId="24" xfId="1" applyFont="1" applyFill="1" applyBorder="1" applyAlignment="1">
      <alignment horizontal="centerContinuous" vertical="center" wrapText="1"/>
    </xf>
    <xf numFmtId="0" fontId="14" fillId="5" borderId="25" xfId="1" applyFont="1" applyFill="1" applyBorder="1" applyAlignment="1">
      <alignment horizontal="centerContinuous" vertical="center" wrapText="1"/>
    </xf>
    <xf numFmtId="0" fontId="16" fillId="3" borderId="27" xfId="1" quotePrefix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10" fontId="8" fillId="3" borderId="29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2" xfId="1" quotePrefix="1" applyFont="1" applyBorder="1" applyAlignment="1">
      <alignment horizontal="center" vertical="center"/>
    </xf>
    <xf numFmtId="0" fontId="20" fillId="0" borderId="23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0" fontId="15" fillId="0" borderId="0" xfId="1" quotePrefix="1" applyFont="1" applyFill="1" applyBorder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" fillId="0" borderId="0" xfId="1" applyAlignment="1">
      <alignment horizontal="right"/>
    </xf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24" fillId="4" borderId="33" xfId="1" applyFont="1" applyFill="1" applyBorder="1" applyAlignment="1">
      <alignment horizontal="centerContinuous" vertical="center"/>
    </xf>
    <xf numFmtId="0" fontId="18" fillId="4" borderId="33" xfId="1" applyFont="1" applyFill="1" applyBorder="1" applyAlignment="1">
      <alignment horizontal="centerContinuous" vertical="center"/>
    </xf>
    <xf numFmtId="0" fontId="14" fillId="0" borderId="13" xfId="1" applyFont="1" applyBorder="1" applyAlignment="1">
      <alignment vertical="center"/>
    </xf>
    <xf numFmtId="164" fontId="26" fillId="4" borderId="44" xfId="1" applyNumberFormat="1" applyFont="1" applyFill="1" applyBorder="1" applyAlignment="1">
      <alignment vertical="center"/>
    </xf>
    <xf numFmtId="0" fontId="27" fillId="0" borderId="27" xfId="1" quotePrefix="1" applyFont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164" fontId="28" fillId="0" borderId="57" xfId="1" applyNumberFormat="1" applyFont="1" applyBorder="1" applyAlignment="1">
      <alignment vertical="center"/>
    </xf>
    <xf numFmtId="164" fontId="28" fillId="0" borderId="58" xfId="1" applyNumberFormat="1" applyFont="1" applyBorder="1" applyAlignment="1">
      <alignment vertical="center"/>
    </xf>
    <xf numFmtId="164" fontId="28" fillId="4" borderId="59" xfId="1" applyNumberFormat="1" applyFont="1" applyFill="1" applyBorder="1" applyAlignment="1">
      <alignment vertical="center"/>
    </xf>
    <xf numFmtId="0" fontId="28" fillId="0" borderId="0" xfId="1" applyFont="1"/>
    <xf numFmtId="164" fontId="29" fillId="0" borderId="49" xfId="1" applyNumberFormat="1" applyFont="1" applyBorder="1" applyAlignment="1">
      <alignment vertical="center"/>
    </xf>
    <xf numFmtId="164" fontId="29" fillId="0" borderId="8" xfId="1" applyNumberFormat="1" applyFont="1" applyBorder="1" applyAlignment="1">
      <alignment vertical="center"/>
    </xf>
    <xf numFmtId="164" fontId="29" fillId="4" borderId="50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164" fontId="13" fillId="4" borderId="62" xfId="1" applyNumberFormat="1" applyFont="1" applyFill="1" applyBorder="1" applyAlignment="1">
      <alignment vertical="center"/>
    </xf>
    <xf numFmtId="164" fontId="13" fillId="4" borderId="63" xfId="1" applyNumberFormat="1" applyFont="1" applyFill="1" applyBorder="1" applyAlignment="1">
      <alignment vertical="center"/>
    </xf>
    <xf numFmtId="164" fontId="13" fillId="4" borderId="64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4" fontId="28" fillId="0" borderId="0" xfId="1" applyNumberFormat="1" applyFont="1"/>
    <xf numFmtId="0" fontId="32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166" fontId="14" fillId="0" borderId="38" xfId="1" applyNumberFormat="1" applyFont="1" applyBorder="1" applyAlignment="1">
      <alignment vertical="center"/>
    </xf>
    <xf numFmtId="164" fontId="26" fillId="0" borderId="74" xfId="1" applyNumberFormat="1" applyFont="1" applyBorder="1" applyAlignment="1">
      <alignment vertical="center"/>
    </xf>
    <xf numFmtId="164" fontId="26" fillId="0" borderId="75" xfId="1" applyNumberFormat="1" applyFont="1" applyBorder="1" applyAlignment="1">
      <alignment vertical="center"/>
    </xf>
    <xf numFmtId="0" fontId="2" fillId="0" borderId="39" xfId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30" fillId="0" borderId="42" xfId="1" applyFont="1" applyBorder="1" applyAlignment="1">
      <alignment horizontal="right"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164" fontId="28" fillId="0" borderId="59" xfId="1" applyNumberFormat="1" applyFont="1" applyBorder="1" applyAlignment="1">
      <alignment vertical="center"/>
    </xf>
    <xf numFmtId="164" fontId="29" fillId="0" borderId="50" xfId="1" applyNumberFormat="1" applyFont="1" applyBorder="1" applyAlignment="1">
      <alignment vertical="center"/>
    </xf>
    <xf numFmtId="164" fontId="14" fillId="0" borderId="77" xfId="1" applyNumberFormat="1" applyFont="1" applyBorder="1" applyAlignment="1">
      <alignment vertical="center"/>
    </xf>
    <xf numFmtId="164" fontId="26" fillId="4" borderId="76" xfId="1" applyNumberFormat="1" applyFont="1" applyFill="1" applyBorder="1" applyAlignment="1">
      <alignment vertical="center"/>
    </xf>
    <xf numFmtId="164" fontId="26" fillId="0" borderId="79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8" xfId="0" applyBorder="1" applyAlignment="1">
      <alignment vertical="center"/>
    </xf>
    <xf numFmtId="0" fontId="34" fillId="0" borderId="71" xfId="1" applyFont="1" applyBorder="1" applyAlignment="1">
      <alignment horizontal="center" vertical="center"/>
    </xf>
    <xf numFmtId="0" fontId="34" fillId="0" borderId="2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35" xfId="1" applyFont="1" applyBorder="1" applyAlignment="1">
      <alignment horizontal="center" vertical="center" wrapText="1"/>
    </xf>
    <xf numFmtId="0" fontId="18" fillId="0" borderId="36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4" borderId="37" xfId="1" applyFont="1" applyFill="1" applyBorder="1" applyAlignment="1">
      <alignment horizontal="center" vertical="center" wrapText="1"/>
    </xf>
    <xf numFmtId="164" fontId="26" fillId="0" borderId="23" xfId="1" applyNumberFormat="1" applyFont="1" applyBorder="1" applyAlignment="1">
      <alignment horizontal="center" vertical="center"/>
    </xf>
    <xf numFmtId="164" fontId="26" fillId="0" borderId="39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right"/>
    </xf>
    <xf numFmtId="0" fontId="8" fillId="0" borderId="81" xfId="1" applyFont="1" applyBorder="1" applyAlignment="1">
      <alignment horizontal="centerContinuous" vertical="center" wrapText="1"/>
    </xf>
    <xf numFmtId="0" fontId="8" fillId="0" borderId="82" xfId="1" applyFont="1" applyBorder="1" applyAlignment="1">
      <alignment horizontal="centerContinuous" vertical="center" wrapText="1"/>
    </xf>
    <xf numFmtId="164" fontId="8" fillId="3" borderId="87" xfId="1" applyNumberFormat="1" applyFont="1" applyFill="1" applyBorder="1" applyAlignment="1">
      <alignment vertical="center"/>
    </xf>
    <xf numFmtId="164" fontId="8" fillId="3" borderId="88" xfId="1" applyNumberFormat="1" applyFont="1" applyFill="1" applyBorder="1" applyAlignment="1">
      <alignment vertical="center"/>
    </xf>
    <xf numFmtId="0" fontId="13" fillId="4" borderId="91" xfId="1" applyFont="1" applyFill="1" applyBorder="1" applyAlignment="1">
      <alignment horizontal="centerContinuous" vertical="center" wrapText="1"/>
    </xf>
    <xf numFmtId="164" fontId="14" fillId="0" borderId="92" xfId="1" applyNumberFormat="1" applyFont="1" applyBorder="1" applyAlignment="1">
      <alignment vertical="center"/>
    </xf>
    <xf numFmtId="0" fontId="8" fillId="0" borderId="93" xfId="1" applyFont="1" applyBorder="1" applyAlignment="1">
      <alignment horizontal="centerContinuous" vertical="center" wrapText="1"/>
    </xf>
    <xf numFmtId="164" fontId="14" fillId="5" borderId="96" xfId="1" applyNumberFormat="1" applyFont="1" applyFill="1" applyBorder="1" applyAlignment="1">
      <alignment vertical="center"/>
    </xf>
    <xf numFmtId="164" fontId="8" fillId="3" borderId="97" xfId="1" applyNumberFormat="1" applyFont="1" applyFill="1" applyBorder="1" applyAlignment="1">
      <alignment vertical="center"/>
    </xf>
    <xf numFmtId="164" fontId="14" fillId="4" borderId="98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98" xfId="1" applyNumberFormat="1" applyFont="1" applyFill="1" applyBorder="1" applyAlignment="1">
      <alignment vertical="center"/>
    </xf>
    <xf numFmtId="4" fontId="32" fillId="0" borderId="0" xfId="1" applyNumberFormat="1" applyFont="1" applyAlignment="1">
      <alignment vertical="center"/>
    </xf>
    <xf numFmtId="0" fontId="32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38" fillId="2" borderId="32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14" fillId="4" borderId="101" xfId="1" applyFont="1" applyFill="1" applyBorder="1" applyAlignment="1">
      <alignment horizontal="centerContinuous" vertical="center" wrapText="1"/>
    </xf>
    <xf numFmtId="0" fontId="14" fillId="4" borderId="61" xfId="1" applyFont="1" applyFill="1" applyBorder="1" applyAlignment="1">
      <alignment horizontal="centerContinuous" vertical="center" wrapText="1"/>
    </xf>
    <xf numFmtId="4" fontId="4" fillId="0" borderId="0" xfId="1" applyNumberFormat="1" applyFont="1"/>
    <xf numFmtId="170" fontId="39" fillId="0" borderId="0" xfId="1" applyNumberFormat="1" applyFont="1"/>
    <xf numFmtId="4" fontId="29" fillId="0" borderId="0" xfId="1" applyNumberFormat="1" applyFont="1" applyAlignment="1">
      <alignment vertical="center"/>
    </xf>
    <xf numFmtId="4" fontId="28" fillId="0" borderId="0" xfId="1" applyNumberFormat="1" applyFont="1" applyAlignment="1">
      <alignment vertical="center"/>
    </xf>
    <xf numFmtId="0" fontId="1" fillId="0" borderId="0" xfId="0" applyFont="1"/>
    <xf numFmtId="0" fontId="29" fillId="0" borderId="20" xfId="1" applyFont="1" applyBorder="1" applyAlignment="1">
      <alignment vertical="center" wrapText="1"/>
    </xf>
    <xf numFmtId="10" fontId="29" fillId="0" borderId="21" xfId="1" applyNumberFormat="1" applyFont="1" applyBorder="1" applyAlignment="1">
      <alignment horizontal="center" vertical="center"/>
    </xf>
    <xf numFmtId="0" fontId="29" fillId="0" borderId="23" xfId="1" applyFont="1" applyBorder="1" applyAlignment="1">
      <alignment vertical="center" wrapText="1"/>
    </xf>
    <xf numFmtId="0" fontId="29" fillId="0" borderId="23" xfId="1" applyFont="1" applyBorder="1" applyAlignment="1">
      <alignment vertical="center"/>
    </xf>
    <xf numFmtId="0" fontId="29" fillId="0" borderId="19" xfId="1" quotePrefix="1" applyFont="1" applyBorder="1" applyAlignment="1">
      <alignment horizontal="center" vertical="center"/>
    </xf>
    <xf numFmtId="4" fontId="29" fillId="0" borderId="0" xfId="1" applyNumberFormat="1" applyFont="1"/>
    <xf numFmtId="0" fontId="29" fillId="0" borderId="22" xfId="1" quotePrefix="1" applyFont="1" applyBorder="1" applyAlignment="1">
      <alignment horizontal="center" vertical="center"/>
    </xf>
    <xf numFmtId="0" fontId="29" fillId="0" borderId="0" xfId="1" applyFont="1"/>
    <xf numFmtId="0" fontId="40" fillId="0" borderId="0" xfId="0" applyFont="1"/>
    <xf numFmtId="0" fontId="29" fillId="0" borderId="6" xfId="1" quotePrefix="1" applyFont="1" applyBorder="1" applyAlignment="1">
      <alignment horizontal="center" vertical="center"/>
    </xf>
    <xf numFmtId="0" fontId="28" fillId="0" borderId="19" xfId="1" quotePrefix="1" applyFont="1" applyBorder="1" applyAlignment="1">
      <alignment horizontal="center" vertical="center"/>
    </xf>
    <xf numFmtId="0" fontId="28" fillId="0" borderId="20" xfId="1" applyFont="1" applyBorder="1" applyAlignment="1">
      <alignment vertical="center" wrapText="1"/>
    </xf>
    <xf numFmtId="164" fontId="28" fillId="0" borderId="94" xfId="1" applyNumberFormat="1" applyFont="1" applyBorder="1" applyAlignment="1">
      <alignment vertical="center"/>
    </xf>
    <xf numFmtId="0" fontId="28" fillId="0" borderId="22" xfId="1" quotePrefix="1" applyFont="1" applyBorder="1" applyAlignment="1">
      <alignment horizontal="center" vertical="center"/>
    </xf>
    <xf numFmtId="0" fontId="28" fillId="0" borderId="23" xfId="1" applyFont="1" applyBorder="1" applyAlignment="1">
      <alignment vertical="center" wrapText="1"/>
    </xf>
    <xf numFmtId="0" fontId="28" fillId="0" borderId="23" xfId="1" applyFont="1" applyBorder="1" applyAlignment="1">
      <alignment vertical="center"/>
    </xf>
    <xf numFmtId="0" fontId="38" fillId="0" borderId="0" xfId="0" applyFont="1"/>
    <xf numFmtId="0" fontId="28" fillId="0" borderId="6" xfId="1" quotePrefix="1" applyFont="1" applyBorder="1" applyAlignment="1">
      <alignment horizontal="center" vertical="center"/>
    </xf>
    <xf numFmtId="164" fontId="28" fillId="0" borderId="95" xfId="1" applyNumberFormat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99" xfId="1" quotePrefix="1" applyFont="1" applyBorder="1" applyAlignment="1">
      <alignment horizontal="center" vertical="center"/>
    </xf>
    <xf numFmtId="0" fontId="33" fillId="4" borderId="1" xfId="1" applyFont="1" applyFill="1" applyBorder="1" applyAlignment="1">
      <alignment horizontal="centerContinuous" vertical="center" wrapText="1"/>
    </xf>
    <xf numFmtId="164" fontId="29" fillId="0" borderId="83" xfId="1" applyNumberFormat="1" applyFont="1" applyBorder="1" applyAlignment="1">
      <alignment vertical="center"/>
    </xf>
    <xf numFmtId="164" fontId="29" fillId="0" borderId="84" xfId="1" applyNumberFormat="1" applyFont="1" applyBorder="1" applyAlignment="1">
      <alignment vertical="center"/>
    </xf>
    <xf numFmtId="167" fontId="29" fillId="0" borderId="84" xfId="1" quotePrefix="1" applyNumberFormat="1" applyFont="1" applyBorder="1" applyAlignment="1">
      <alignment horizontal="center" vertical="center"/>
    </xf>
    <xf numFmtId="0" fontId="13" fillId="5" borderId="24" xfId="1" applyFont="1" applyFill="1" applyBorder="1" applyAlignment="1">
      <alignment horizontal="centerContinuous" vertical="center" wrapText="1"/>
    </xf>
    <xf numFmtId="0" fontId="13" fillId="5" borderId="25" xfId="1" applyFont="1" applyFill="1" applyBorder="1" applyAlignment="1">
      <alignment horizontal="centerContinuous" vertical="center" wrapText="1"/>
    </xf>
    <xf numFmtId="164" fontId="13" fillId="5" borderId="85" xfId="1" applyNumberFormat="1" applyFont="1" applyFill="1" applyBorder="1" applyAlignment="1">
      <alignment vertical="center"/>
    </xf>
    <xf numFmtId="164" fontId="13" fillId="5" borderId="86" xfId="1" applyNumberFormat="1" applyFont="1" applyFill="1" applyBorder="1" applyAlignment="1">
      <alignment vertical="center"/>
    </xf>
    <xf numFmtId="10" fontId="13" fillId="6" borderId="26" xfId="1" applyNumberFormat="1" applyFont="1" applyFill="1" applyBorder="1" applyAlignment="1">
      <alignment horizontal="center" vertical="center"/>
    </xf>
    <xf numFmtId="0" fontId="33" fillId="4" borderId="13" xfId="1" applyFont="1" applyFill="1" applyBorder="1" applyAlignment="1">
      <alignment horizontal="centerContinuous" vertical="center" wrapText="1"/>
    </xf>
    <xf numFmtId="164" fontId="33" fillId="4" borderId="89" xfId="1" applyNumberFormat="1" applyFont="1" applyFill="1" applyBorder="1" applyAlignment="1">
      <alignment vertical="center"/>
    </xf>
    <xf numFmtId="164" fontId="33" fillId="4" borderId="90" xfId="1" applyNumberFormat="1" applyFont="1" applyFill="1" applyBorder="1" applyAlignment="1">
      <alignment vertical="center"/>
    </xf>
    <xf numFmtId="10" fontId="33" fillId="2" borderId="31" xfId="1" applyNumberFormat="1" applyFont="1" applyFill="1" applyBorder="1" applyAlignment="1">
      <alignment horizontal="center" vertical="center"/>
    </xf>
    <xf numFmtId="0" fontId="31" fillId="0" borderId="29" xfId="1" quotePrefix="1" applyFont="1" applyBorder="1" applyAlignment="1">
      <alignment horizontal="center" vertical="center" wrapText="1"/>
    </xf>
    <xf numFmtId="164" fontId="2" fillId="0" borderId="0" xfId="1" applyNumberFormat="1"/>
    <xf numFmtId="0" fontId="32" fillId="9" borderId="0" xfId="1" applyFont="1" applyFill="1"/>
    <xf numFmtId="4" fontId="32" fillId="0" borderId="0" xfId="1" applyNumberFormat="1" applyFont="1"/>
    <xf numFmtId="4" fontId="32" fillId="9" borderId="0" xfId="1" applyNumberFormat="1" applyFont="1" applyFill="1"/>
    <xf numFmtId="4" fontId="0" fillId="0" borderId="0" xfId="0" applyNumberFormat="1"/>
    <xf numFmtId="164" fontId="29" fillId="0" borderId="45" xfId="1" applyNumberFormat="1" applyFont="1" applyBorder="1" applyAlignment="1">
      <alignment vertical="center"/>
    </xf>
    <xf numFmtId="164" fontId="29" fillId="0" borderId="46" xfId="1" applyNumberFormat="1" applyFont="1" applyBorder="1" applyAlignment="1">
      <alignment vertical="center"/>
    </xf>
    <xf numFmtId="164" fontId="29" fillId="0" borderId="80" xfId="1" applyNumberFormat="1" applyFont="1" applyBorder="1" applyAlignment="1">
      <alignment vertical="center"/>
    </xf>
    <xf numFmtId="164" fontId="29" fillId="4" borderId="47" xfId="1" applyNumberFormat="1" applyFont="1" applyFill="1" applyBorder="1" applyAlignment="1">
      <alignment vertical="center"/>
    </xf>
    <xf numFmtId="164" fontId="29" fillId="0" borderId="47" xfId="1" applyNumberFormat="1" applyFont="1" applyBorder="1" applyAlignment="1">
      <alignment vertical="center"/>
    </xf>
    <xf numFmtId="164" fontId="29" fillId="0" borderId="51" xfId="1" applyNumberFormat="1" applyFont="1" applyBorder="1" applyAlignment="1">
      <alignment vertical="center"/>
    </xf>
    <xf numFmtId="164" fontId="29" fillId="0" borderId="40" xfId="1" applyNumberFormat="1" applyFont="1" applyBorder="1" applyAlignment="1">
      <alignment vertical="center"/>
    </xf>
    <xf numFmtId="164" fontId="29" fillId="0" borderId="41" xfId="1" applyNumberFormat="1" applyFont="1" applyBorder="1" applyAlignment="1">
      <alignment vertical="center"/>
    </xf>
    <xf numFmtId="164" fontId="29" fillId="4" borderId="41" xfId="1" applyNumberFormat="1" applyFont="1" applyFill="1" applyBorder="1" applyAlignment="1">
      <alignment vertical="center"/>
    </xf>
    <xf numFmtId="164" fontId="13" fillId="5" borderId="53" xfId="1" applyNumberFormat="1" applyFont="1" applyFill="1" applyBorder="1" applyAlignment="1">
      <alignment vertical="center"/>
    </xf>
    <xf numFmtId="164" fontId="13" fillId="5" borderId="54" xfId="1" applyNumberFormat="1" applyFont="1" applyFill="1" applyBorder="1" applyAlignment="1">
      <alignment vertical="center"/>
    </xf>
    <xf numFmtId="164" fontId="13" fillId="5" borderId="55" xfId="1" applyNumberFormat="1" applyFont="1" applyFill="1" applyBorder="1" applyAlignment="1">
      <alignment vertical="center"/>
    </xf>
    <xf numFmtId="164" fontId="13" fillId="4" borderId="55" xfId="1" applyNumberFormat="1" applyFont="1" applyFill="1" applyBorder="1" applyAlignment="1">
      <alignment vertical="center"/>
    </xf>
    <xf numFmtId="10" fontId="14" fillId="0" borderId="107" xfId="1" applyNumberFormat="1" applyFont="1" applyBorder="1" applyAlignment="1">
      <alignment horizontal="center" vertical="center"/>
    </xf>
    <xf numFmtId="10" fontId="14" fillId="0" borderId="108" xfId="1" applyNumberFormat="1" applyFont="1" applyBorder="1" applyAlignment="1">
      <alignment horizontal="center"/>
    </xf>
    <xf numFmtId="0" fontId="8" fillId="0" borderId="102" xfId="1" applyFont="1" applyBorder="1" applyAlignment="1">
      <alignment horizontal="center" wrapText="1"/>
    </xf>
    <xf numFmtId="10" fontId="28" fillId="0" borderId="107" xfId="1" applyNumberFormat="1" applyFont="1" applyBorder="1" applyAlignment="1">
      <alignment horizontal="center" vertical="center"/>
    </xf>
    <xf numFmtId="10" fontId="28" fillId="0" borderId="109" xfId="1" applyNumberFormat="1" applyFont="1" applyBorder="1" applyAlignment="1">
      <alignment horizontal="center" vertical="center"/>
    </xf>
    <xf numFmtId="10" fontId="14" fillId="6" borderId="110" xfId="1" applyNumberFormat="1" applyFont="1" applyFill="1" applyBorder="1" applyAlignment="1">
      <alignment horizontal="center" vertical="center"/>
    </xf>
    <xf numFmtId="10" fontId="8" fillId="3" borderId="106" xfId="1" applyNumberFormat="1" applyFont="1" applyFill="1" applyBorder="1" applyAlignment="1">
      <alignment horizontal="center" vertical="center"/>
    </xf>
    <xf numFmtId="10" fontId="14" fillId="2" borderId="111" xfId="1" applyNumberFormat="1" applyFont="1" applyFill="1" applyBorder="1" applyAlignment="1">
      <alignment horizontal="center" vertical="center"/>
    </xf>
    <xf numFmtId="10" fontId="14" fillId="3" borderId="111" xfId="1" applyNumberFormat="1" applyFont="1" applyFill="1" applyBorder="1" applyAlignment="1">
      <alignment horizontal="center" vertical="center"/>
    </xf>
    <xf numFmtId="0" fontId="10" fillId="4" borderId="112" xfId="1" applyFont="1" applyFill="1" applyBorder="1" applyAlignment="1">
      <alignment horizontal="centerContinuous" vertical="center" wrapText="1"/>
    </xf>
    <xf numFmtId="0" fontId="13" fillId="4" borderId="72" xfId="1" applyFont="1" applyFill="1" applyBorder="1" applyAlignment="1">
      <alignment horizontal="centerContinuous" vertical="center" wrapText="1"/>
    </xf>
    <xf numFmtId="164" fontId="14" fillId="0" borderId="113" xfId="1" applyNumberFormat="1" applyFont="1" applyBorder="1" applyAlignment="1">
      <alignment vertical="center"/>
    </xf>
    <xf numFmtId="0" fontId="8" fillId="0" borderId="114" xfId="1" applyFont="1" applyBorder="1" applyAlignment="1">
      <alignment horizontal="centerContinuous" vertical="center" wrapText="1"/>
    </xf>
    <xf numFmtId="164" fontId="28" fillId="0" borderId="48" xfId="1" applyNumberFormat="1" applyFont="1" applyBorder="1" applyAlignment="1">
      <alignment vertical="center"/>
    </xf>
    <xf numFmtId="167" fontId="28" fillId="0" borderId="48" xfId="1" quotePrefix="1" applyNumberFormat="1" applyFont="1" applyBorder="1" applyAlignment="1">
      <alignment horizontal="center" vertical="center"/>
    </xf>
    <xf numFmtId="164" fontId="28" fillId="0" borderId="52" xfId="1" applyNumberFormat="1" applyFont="1" applyBorder="1" applyAlignment="1">
      <alignment vertical="center"/>
    </xf>
    <xf numFmtId="164" fontId="14" fillId="5" borderId="56" xfId="1" applyNumberFormat="1" applyFont="1" applyFill="1" applyBorder="1" applyAlignment="1">
      <alignment vertical="center"/>
    </xf>
    <xf numFmtId="164" fontId="8" fillId="3" borderId="60" xfId="1" applyNumberFormat="1" applyFont="1" applyFill="1" applyBorder="1" applyAlignment="1">
      <alignment vertical="center"/>
    </xf>
    <xf numFmtId="164" fontId="14" fillId="4" borderId="115" xfId="1" applyNumberFormat="1" applyFont="1" applyFill="1" applyBorder="1" applyAlignment="1">
      <alignment vertical="center"/>
    </xf>
    <xf numFmtId="164" fontId="14" fillId="3" borderId="115" xfId="1" applyNumberFormat="1" applyFont="1" applyFill="1" applyBorder="1" applyAlignment="1">
      <alignment vertical="center"/>
    </xf>
    <xf numFmtId="0" fontId="2" fillId="0" borderId="30" xfId="1" applyBorder="1"/>
    <xf numFmtId="10" fontId="26" fillId="0" borderId="118" xfId="1" applyNumberFormat="1" applyFont="1" applyBorder="1" applyAlignment="1">
      <alignment horizontal="center" vertical="center"/>
    </xf>
    <xf numFmtId="0" fontId="24" fillId="0" borderId="73" xfId="1" applyFont="1" applyBorder="1" applyAlignment="1">
      <alignment vertical="center"/>
    </xf>
    <xf numFmtId="10" fontId="18" fillId="0" borderId="108" xfId="1" applyNumberFormat="1" applyFont="1" applyBorder="1" applyAlignment="1">
      <alignment horizontal="center" vertical="center"/>
    </xf>
    <xf numFmtId="0" fontId="8" fillId="0" borderId="119" xfId="1" applyFont="1" applyBorder="1" applyAlignment="1">
      <alignment horizontal="centerContinuous" wrapText="1"/>
    </xf>
    <xf numFmtId="10" fontId="29" fillId="0" borderId="107" xfId="1" applyNumberFormat="1" applyFont="1" applyBorder="1" applyAlignment="1">
      <alignment horizontal="center" vertical="center"/>
    </xf>
    <xf numFmtId="10" fontId="29" fillId="0" borderId="109" xfId="1" applyNumberFormat="1" applyFont="1" applyBorder="1" applyAlignment="1">
      <alignment horizontal="center" vertical="center"/>
    </xf>
    <xf numFmtId="10" fontId="13" fillId="6" borderId="110" xfId="1" applyNumberFormat="1" applyFont="1" applyFill="1" applyBorder="1" applyAlignment="1">
      <alignment horizontal="center" vertical="center"/>
    </xf>
    <xf numFmtId="10" fontId="29" fillId="0" borderId="106" xfId="1" applyNumberFormat="1" applyFont="1" applyBorder="1" applyAlignment="1">
      <alignment horizontal="center" vertical="center"/>
    </xf>
    <xf numFmtId="10" fontId="13" fillId="2" borderId="120" xfId="1" applyNumberFormat="1" applyFont="1" applyFill="1" applyBorder="1" applyAlignment="1">
      <alignment horizontal="center" vertical="center"/>
    </xf>
    <xf numFmtId="0" fontId="24" fillId="4" borderId="68" xfId="1" applyFont="1" applyFill="1" applyBorder="1" applyAlignment="1">
      <alignment horizontal="centerContinuous" vertical="center"/>
    </xf>
    <xf numFmtId="0" fontId="18" fillId="4" borderId="121" xfId="1" applyFont="1" applyFill="1" applyBorder="1" applyAlignment="1">
      <alignment horizontal="center" vertical="center" wrapText="1"/>
    </xf>
    <xf numFmtId="164" fontId="26" fillId="4" borderId="122" xfId="1" applyNumberFormat="1" applyFont="1" applyFill="1" applyBorder="1" applyAlignment="1">
      <alignment vertical="center"/>
    </xf>
    <xf numFmtId="0" fontId="34" fillId="0" borderId="73" xfId="1" applyFont="1" applyBorder="1" applyAlignment="1">
      <alignment horizontal="center" vertical="center"/>
    </xf>
    <xf numFmtId="164" fontId="26" fillId="4" borderId="70" xfId="1" applyNumberFormat="1" applyFont="1" applyFill="1" applyBorder="1" applyAlignment="1">
      <alignment vertical="center"/>
    </xf>
    <xf numFmtId="0" fontId="9" fillId="0" borderId="123" xfId="1" applyFont="1" applyBorder="1" applyAlignment="1">
      <alignment horizontal="centerContinuous" vertical="center" wrapText="1"/>
    </xf>
    <xf numFmtId="164" fontId="29" fillId="4" borderId="124" xfId="1" applyNumberFormat="1" applyFont="1" applyFill="1" applyBorder="1" applyAlignment="1">
      <alignment vertical="center"/>
    </xf>
    <xf numFmtId="164" fontId="29" fillId="4" borderId="125" xfId="1" applyNumberFormat="1" applyFont="1" applyFill="1" applyBorder="1" applyAlignment="1">
      <alignment vertical="center"/>
    </xf>
    <xf numFmtId="164" fontId="29" fillId="4" borderId="104" xfId="1" applyNumberFormat="1" applyFont="1" applyFill="1" applyBorder="1" applyAlignment="1">
      <alignment vertical="center"/>
    </xf>
    <xf numFmtId="164" fontId="13" fillId="4" borderId="126" xfId="1" applyNumberFormat="1" applyFont="1" applyFill="1" applyBorder="1" applyAlignment="1">
      <alignment vertical="center"/>
    </xf>
    <xf numFmtId="164" fontId="28" fillId="4" borderId="103" xfId="1" applyNumberFormat="1" applyFont="1" applyFill="1" applyBorder="1" applyAlignment="1">
      <alignment vertical="center"/>
    </xf>
    <xf numFmtId="164" fontId="13" fillId="4" borderId="127" xfId="1" applyNumberFormat="1" applyFont="1" applyFill="1" applyBorder="1" applyAlignment="1">
      <alignment vertical="center"/>
    </xf>
    <xf numFmtId="14" fontId="8" fillId="0" borderId="0" xfId="1" applyNumberFormat="1" applyFont="1" applyAlignment="1">
      <alignment horizontal="right"/>
    </xf>
    <xf numFmtId="164" fontId="8" fillId="9" borderId="21" xfId="1" applyNumberFormat="1" applyFont="1" applyFill="1" applyBorder="1" applyAlignment="1">
      <alignment vertical="center"/>
    </xf>
    <xf numFmtId="164" fontId="33" fillId="4" borderId="69" xfId="1" applyNumberFormat="1" applyFont="1" applyFill="1" applyBorder="1" applyAlignment="1">
      <alignment vertical="center"/>
    </xf>
    <xf numFmtId="4" fontId="15" fillId="0" borderId="0" xfId="1" applyNumberFormat="1" applyFont="1" applyAlignment="1">
      <alignment vertical="center"/>
    </xf>
    <xf numFmtId="0" fontId="29" fillId="0" borderId="131" xfId="1" applyFont="1" applyBorder="1" applyAlignment="1">
      <alignment vertical="center" wrapText="1"/>
    </xf>
    <xf numFmtId="164" fontId="33" fillId="8" borderId="43" xfId="1" applyNumberFormat="1" applyFont="1" applyFill="1" applyBorder="1" applyAlignment="1">
      <alignment vertical="center"/>
    </xf>
    <xf numFmtId="4" fontId="14" fillId="8" borderId="78" xfId="1" applyNumberFormat="1" applyFont="1" applyFill="1" applyBorder="1" applyAlignment="1">
      <alignment horizontal="centerContinuous" vertical="center" wrapText="1"/>
    </xf>
    <xf numFmtId="4" fontId="14" fillId="8" borderId="14" xfId="1" applyNumberFormat="1" applyFont="1" applyFill="1" applyBorder="1" applyAlignment="1">
      <alignment horizontal="centerContinuous" vertical="center" wrapText="1"/>
    </xf>
    <xf numFmtId="164" fontId="26" fillId="8" borderId="44" xfId="1" applyNumberFormat="1" applyFont="1" applyFill="1" applyBorder="1" applyAlignment="1">
      <alignment horizontal="centerContinuous" vertical="center"/>
    </xf>
    <xf numFmtId="0" fontId="41" fillId="0" borderId="0" xfId="1" applyFont="1" applyAlignment="1">
      <alignment horizontal="centerContinuous" vertical="center"/>
    </xf>
    <xf numFmtId="0" fontId="9" fillId="2" borderId="134" xfId="1" applyFont="1" applyFill="1" applyBorder="1" applyAlignment="1">
      <alignment horizontal="centerContinuous" vertical="center" wrapText="1"/>
    </xf>
    <xf numFmtId="0" fontId="2" fillId="2" borderId="33" xfId="1" applyFill="1" applyBorder="1" applyAlignment="1">
      <alignment horizontal="centerContinuous" vertical="center"/>
    </xf>
    <xf numFmtId="0" fontId="2" fillId="2" borderId="68" xfId="1" applyFill="1" applyBorder="1" applyAlignment="1">
      <alignment horizontal="centerContinuous" vertical="center"/>
    </xf>
    <xf numFmtId="0" fontId="42" fillId="0" borderId="6" xfId="1" applyFont="1" applyBorder="1" applyAlignment="1">
      <alignment horizontal="center" vertical="center" wrapText="1"/>
    </xf>
    <xf numFmtId="0" fontId="42" fillId="0" borderId="0" xfId="1" applyFont="1" applyAlignment="1">
      <alignment horizontal="center" vertical="center" wrapText="1"/>
    </xf>
    <xf numFmtId="0" fontId="42" fillId="0" borderId="135" xfId="1" applyFont="1" applyBorder="1" applyAlignment="1">
      <alignment horizontal="center" vertical="center" wrapText="1"/>
    </xf>
    <xf numFmtId="0" fontId="42" fillId="0" borderId="136" xfId="1" applyFont="1" applyBorder="1" applyAlignment="1">
      <alignment horizontal="center" vertical="center" wrapText="1"/>
    </xf>
    <xf numFmtId="0" fontId="42" fillId="4" borderId="137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4" fontId="8" fillId="0" borderId="138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4" borderId="30" xfId="1" applyNumberFormat="1" applyFont="1" applyFill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horizontal="right" vertical="center"/>
    </xf>
    <xf numFmtId="164" fontId="8" fillId="0" borderId="23" xfId="1" applyNumberFormat="1" applyFont="1" applyBorder="1" applyAlignment="1">
      <alignment vertical="center"/>
    </xf>
    <xf numFmtId="164" fontId="8" fillId="4" borderId="73" xfId="1" applyNumberFormat="1" applyFont="1" applyFill="1" applyBorder="1" applyAlignment="1">
      <alignment vertical="center"/>
    </xf>
    <xf numFmtId="0" fontId="8" fillId="0" borderId="139" xfId="1" applyFont="1" applyBorder="1" applyAlignment="1">
      <alignment vertical="center"/>
    </xf>
    <xf numFmtId="0" fontId="8" fillId="0" borderId="140" xfId="1" applyFont="1" applyBorder="1" applyAlignment="1">
      <alignment horizontal="right" vertical="center"/>
    </xf>
    <xf numFmtId="164" fontId="8" fillId="4" borderId="142" xfId="1" applyNumberFormat="1" applyFont="1" applyFill="1" applyBorder="1" applyAlignment="1">
      <alignment vertical="center"/>
    </xf>
    <xf numFmtId="0" fontId="9" fillId="0" borderId="143" xfId="1" applyFont="1" applyBorder="1" applyAlignment="1">
      <alignment horizontal="centerContinuous" vertical="center" wrapText="1"/>
    </xf>
    <xf numFmtId="0" fontId="2" fillId="0" borderId="144" xfId="1" applyBorder="1" applyAlignment="1">
      <alignment horizontal="centerContinuous" vertical="center"/>
    </xf>
    <xf numFmtId="0" fontId="2" fillId="0" borderId="145" xfId="1" applyBorder="1" applyAlignment="1">
      <alignment horizontal="centerContinuous" vertical="center"/>
    </xf>
    <xf numFmtId="0" fontId="29" fillId="0" borderId="146" xfId="1" quotePrefix="1" applyFont="1" applyBorder="1" applyAlignment="1">
      <alignment horizontal="center" vertical="center"/>
    </xf>
    <xf numFmtId="0" fontId="29" fillId="0" borderId="147" xfId="1" applyFont="1" applyBorder="1" applyAlignment="1">
      <alignment vertical="center" wrapText="1"/>
    </xf>
    <xf numFmtId="164" fontId="29" fillId="0" borderId="148" xfId="1" applyNumberFormat="1" applyFont="1" applyBorder="1" applyAlignment="1">
      <alignment vertical="center"/>
    </xf>
    <xf numFmtId="164" fontId="29" fillId="0" borderId="149" xfId="1" applyNumberFormat="1" applyFont="1" applyBorder="1" applyAlignment="1">
      <alignment vertical="center"/>
    </xf>
    <xf numFmtId="164" fontId="29" fillId="5" borderId="150" xfId="1" applyNumberFormat="1" applyFont="1" applyFill="1" applyBorder="1" applyAlignment="1">
      <alignment vertical="center"/>
    </xf>
    <xf numFmtId="0" fontId="29" fillId="0" borderId="151" xfId="1" quotePrefix="1" applyFont="1" applyBorder="1" applyAlignment="1">
      <alignment horizontal="center" vertical="center"/>
    </xf>
    <xf numFmtId="0" fontId="29" fillId="0" borderId="152" xfId="1" applyFont="1" applyBorder="1" applyAlignment="1">
      <alignment vertical="center" wrapText="1"/>
    </xf>
    <xf numFmtId="164" fontId="29" fillId="0" borderId="153" xfId="1" applyNumberFormat="1" applyFont="1" applyBorder="1" applyAlignment="1">
      <alignment vertical="center"/>
    </xf>
    <xf numFmtId="164" fontId="29" fillId="0" borderId="154" xfId="1" applyNumberFormat="1" applyFont="1" applyBorder="1" applyAlignment="1">
      <alignment vertical="center"/>
    </xf>
    <xf numFmtId="164" fontId="29" fillId="5" borderId="155" xfId="1" applyNumberFormat="1" applyFont="1" applyFill="1" applyBorder="1" applyAlignment="1">
      <alignment vertical="center"/>
    </xf>
    <xf numFmtId="4" fontId="29" fillId="0" borderId="152" xfId="1" applyNumberFormat="1" applyFont="1" applyBorder="1" applyAlignment="1">
      <alignment vertical="center"/>
    </xf>
    <xf numFmtId="164" fontId="29" fillId="5" borderId="156" xfId="1" applyNumberFormat="1" applyFont="1" applyFill="1" applyBorder="1" applyAlignment="1">
      <alignment vertical="center"/>
    </xf>
    <xf numFmtId="0" fontId="28" fillId="0" borderId="151" xfId="1" quotePrefix="1" applyFont="1" applyBorder="1" applyAlignment="1">
      <alignment horizontal="center" vertical="center"/>
    </xf>
    <xf numFmtId="0" fontId="28" fillId="0" borderId="152" xfId="1" applyFont="1" applyBorder="1" applyAlignment="1">
      <alignment vertical="center" wrapText="1"/>
    </xf>
    <xf numFmtId="0" fontId="28" fillId="0" borderId="152" xfId="1" applyFont="1" applyBorder="1" applyAlignment="1">
      <alignment vertical="center"/>
    </xf>
    <xf numFmtId="0" fontId="28" fillId="0" borderId="0" xfId="1" applyFont="1" applyAlignment="1">
      <alignment vertical="center" wrapText="1"/>
    </xf>
    <xf numFmtId="164" fontId="29" fillId="0" borderId="157" xfId="1" applyNumberFormat="1" applyFont="1" applyBorder="1" applyAlignment="1">
      <alignment vertical="center"/>
    </xf>
    <xf numFmtId="164" fontId="29" fillId="0" borderId="158" xfId="1" applyNumberFormat="1" applyFont="1" applyBorder="1" applyAlignment="1">
      <alignment vertical="center"/>
    </xf>
    <xf numFmtId="164" fontId="29" fillId="5" borderId="159" xfId="1" applyNumberFormat="1" applyFont="1" applyFill="1" applyBorder="1" applyAlignment="1">
      <alignment vertical="center"/>
    </xf>
    <xf numFmtId="0" fontId="33" fillId="3" borderId="160" xfId="1" quotePrefix="1" applyFont="1" applyFill="1" applyBorder="1" applyAlignment="1">
      <alignment horizontal="centerContinuous" vertical="center" wrapText="1"/>
    </xf>
    <xf numFmtId="0" fontId="33" fillId="3" borderId="161" xfId="1" applyFont="1" applyFill="1" applyBorder="1" applyAlignment="1">
      <alignment horizontal="centerContinuous" vertical="center" wrapText="1"/>
    </xf>
    <xf numFmtId="164" fontId="8" fillId="3" borderId="162" xfId="1" applyNumberFormat="1" applyFont="1" applyFill="1" applyBorder="1" applyAlignment="1">
      <alignment vertical="center"/>
    </xf>
    <xf numFmtId="164" fontId="8" fillId="3" borderId="163" xfId="1" applyNumberFormat="1" applyFont="1" applyFill="1" applyBorder="1" applyAlignment="1">
      <alignment vertical="center"/>
    </xf>
    <xf numFmtId="164" fontId="8" fillId="5" borderId="164" xfId="1" applyNumberFormat="1" applyFont="1" applyFill="1" applyBorder="1" applyAlignment="1">
      <alignment vertical="center"/>
    </xf>
    <xf numFmtId="0" fontId="28" fillId="8" borderId="34" xfId="1" quotePrefix="1" applyFont="1" applyFill="1" applyBorder="1" applyAlignment="1">
      <alignment horizontal="center" vertical="center"/>
    </xf>
    <xf numFmtId="0" fontId="8" fillId="8" borderId="65" xfId="1" applyFont="1" applyFill="1" applyBorder="1" applyAlignment="1">
      <alignment horizontal="center" vertical="center"/>
    </xf>
    <xf numFmtId="164" fontId="29" fillId="9" borderId="66" xfId="1" applyNumberFormat="1" applyFont="1" applyFill="1" applyBorder="1" applyAlignment="1">
      <alignment vertical="center"/>
    </xf>
    <xf numFmtId="164" fontId="29" fillId="9" borderId="67" xfId="1" applyNumberFormat="1" applyFont="1" applyFill="1" applyBorder="1" applyAlignment="1">
      <alignment vertical="center"/>
    </xf>
    <xf numFmtId="164" fontId="29" fillId="9" borderId="165" xfId="1" applyNumberFormat="1" applyFont="1" applyFill="1" applyBorder="1" applyAlignment="1">
      <alignment vertical="center"/>
    </xf>
    <xf numFmtId="0" fontId="28" fillId="0" borderId="27" xfId="1" quotePrefix="1" applyFont="1" applyBorder="1" applyAlignment="1">
      <alignment horizontal="center" vertical="center"/>
    </xf>
    <xf numFmtId="164" fontId="29" fillId="0" borderId="166" xfId="1" applyNumberFormat="1" applyFont="1" applyBorder="1" applyAlignment="1">
      <alignment vertical="center"/>
    </xf>
    <xf numFmtId="164" fontId="29" fillId="0" borderId="167" xfId="1" applyNumberFormat="1" applyFont="1" applyBorder="1" applyAlignment="1">
      <alignment vertical="center"/>
    </xf>
    <xf numFmtId="164" fontId="29" fillId="5" borderId="168" xfId="1" applyNumberFormat="1" applyFont="1" applyFill="1" applyBorder="1" applyAlignment="1">
      <alignment vertical="center"/>
    </xf>
    <xf numFmtId="0" fontId="28" fillId="0" borderId="130" xfId="1" quotePrefix="1" applyFont="1" applyBorder="1" applyAlignment="1">
      <alignment horizontal="center" vertical="center"/>
    </xf>
    <xf numFmtId="0" fontId="33" fillId="4" borderId="139" xfId="1" applyFont="1" applyFill="1" applyBorder="1" applyAlignment="1">
      <alignment horizontal="centerContinuous" vertical="center" wrapText="1"/>
    </xf>
    <xf numFmtId="0" fontId="33" fillId="4" borderId="140" xfId="1" applyFont="1" applyFill="1" applyBorder="1" applyAlignment="1">
      <alignment horizontal="centerContinuous" vertical="center" wrapText="1"/>
    </xf>
    <xf numFmtId="164" fontId="33" fillId="4" borderId="169" xfId="1" applyNumberFormat="1" applyFont="1" applyFill="1" applyBorder="1" applyAlignment="1">
      <alignment vertical="center"/>
    </xf>
    <xf numFmtId="164" fontId="33" fillId="4" borderId="170" xfId="1" applyNumberFormat="1" applyFont="1" applyFill="1" applyBorder="1" applyAlignment="1">
      <alignment vertical="center"/>
    </xf>
    <xf numFmtId="164" fontId="33" fillId="4" borderId="171" xfId="1" applyNumberFormat="1" applyFont="1" applyFill="1" applyBorder="1" applyAlignment="1">
      <alignment vertical="center"/>
    </xf>
    <xf numFmtId="0" fontId="33" fillId="0" borderId="13" xfId="1" applyFont="1" applyBorder="1" applyAlignment="1">
      <alignment horizontal="centerContinuous" vertical="center" wrapText="1"/>
    </xf>
    <xf numFmtId="0" fontId="33" fillId="0" borderId="1" xfId="1" applyFont="1" applyBorder="1" applyAlignment="1">
      <alignment horizontal="centerContinuous" vertical="center" wrapText="1"/>
    </xf>
    <xf numFmtId="164" fontId="33" fillId="0" borderId="172" xfId="1" applyNumberFormat="1" applyFont="1" applyBorder="1" applyAlignment="1">
      <alignment vertical="center"/>
    </xf>
    <xf numFmtId="164" fontId="33" fillId="0" borderId="173" xfId="1" applyNumberFormat="1" applyFont="1" applyBorder="1" applyAlignment="1">
      <alignment vertical="center"/>
    </xf>
    <xf numFmtId="164" fontId="33" fillId="0" borderId="69" xfId="1" applyNumberFormat="1" applyFont="1" applyBorder="1" applyAlignment="1">
      <alignment vertical="center"/>
    </xf>
    <xf numFmtId="2" fontId="2" fillId="0" borderId="0" xfId="1" applyNumberFormat="1"/>
    <xf numFmtId="0" fontId="6" fillId="0" borderId="0" xfId="1" applyFont="1" applyAlignment="1">
      <alignment horizontal="centerContinuous" vertical="center"/>
    </xf>
    <xf numFmtId="0" fontId="2" fillId="2" borderId="174" xfId="1" applyFill="1" applyBorder="1" applyAlignment="1">
      <alignment horizontal="centerContinuous" vertical="center"/>
    </xf>
    <xf numFmtId="0" fontId="2" fillId="2" borderId="175" xfId="1" applyFill="1" applyBorder="1" applyAlignment="1">
      <alignment horizontal="centerContinuous" vertical="center"/>
    </xf>
    <xf numFmtId="0" fontId="42" fillId="0" borderId="176" xfId="1" applyFont="1" applyBorder="1" applyAlignment="1">
      <alignment horizontal="center" vertical="center" wrapText="1"/>
    </xf>
    <xf numFmtId="0" fontId="33" fillId="0" borderId="6" xfId="1" applyFont="1" applyBorder="1" applyAlignment="1">
      <alignment vertical="center"/>
    </xf>
    <xf numFmtId="0" fontId="33" fillId="0" borderId="0" xfId="1" applyFont="1" applyAlignment="1">
      <alignment horizontal="right" vertical="center"/>
    </xf>
    <xf numFmtId="164" fontId="33" fillId="0" borderId="138" xfId="1" applyNumberFormat="1" applyFont="1" applyBorder="1" applyAlignment="1">
      <alignment vertical="center"/>
    </xf>
    <xf numFmtId="164" fontId="33" fillId="0" borderId="177" xfId="1" applyNumberFormat="1" applyFont="1" applyBorder="1" applyAlignment="1">
      <alignment vertical="center"/>
    </xf>
    <xf numFmtId="164" fontId="33" fillId="4" borderId="30" xfId="1" applyNumberFormat="1" applyFont="1" applyFill="1" applyBorder="1" applyAlignment="1">
      <alignment vertical="center"/>
    </xf>
    <xf numFmtId="0" fontId="33" fillId="0" borderId="22" xfId="1" applyFont="1" applyBorder="1" applyAlignment="1">
      <alignment vertical="center"/>
    </xf>
    <xf numFmtId="0" fontId="33" fillId="0" borderId="23" xfId="1" applyFont="1" applyBorder="1" applyAlignment="1">
      <alignment horizontal="right" vertical="center"/>
    </xf>
    <xf numFmtId="164" fontId="33" fillId="0" borderId="23" xfId="1" applyNumberFormat="1" applyFont="1" applyBorder="1" applyAlignment="1">
      <alignment vertical="center"/>
    </xf>
    <xf numFmtId="164" fontId="33" fillId="4" borderId="73" xfId="1" applyNumberFormat="1" applyFont="1" applyFill="1" applyBorder="1" applyAlignment="1">
      <alignment vertical="center"/>
    </xf>
    <xf numFmtId="0" fontId="33" fillId="0" borderId="13" xfId="1" applyFont="1" applyBorder="1" applyAlignment="1">
      <alignment vertical="center"/>
    </xf>
    <xf numFmtId="0" fontId="33" fillId="0" borderId="1" xfId="1" applyFont="1" applyBorder="1" applyAlignment="1">
      <alignment horizontal="right" vertical="center"/>
    </xf>
    <xf numFmtId="164" fontId="33" fillId="4" borderId="142" xfId="1" applyNumberFormat="1" applyFont="1" applyFill="1" applyBorder="1" applyAlignment="1">
      <alignment vertical="center"/>
    </xf>
    <xf numFmtId="0" fontId="10" fillId="0" borderId="143" xfId="1" applyFont="1" applyBorder="1" applyAlignment="1">
      <alignment horizontal="centerContinuous" vertical="center" wrapText="1"/>
    </xf>
    <xf numFmtId="0" fontId="28" fillId="0" borderId="129" xfId="1" applyFont="1" applyBorder="1" applyAlignment="1">
      <alignment horizontal="centerContinuous" vertical="center"/>
    </xf>
    <xf numFmtId="0" fontId="28" fillId="0" borderId="4" xfId="1" applyFont="1" applyBorder="1" applyAlignment="1">
      <alignment horizontal="centerContinuous" vertical="center"/>
    </xf>
    <xf numFmtId="0" fontId="28" fillId="0" borderId="179" xfId="1" applyFont="1" applyBorder="1" applyAlignment="1">
      <alignment horizontal="centerContinuous" vertical="center"/>
    </xf>
    <xf numFmtId="0" fontId="29" fillId="0" borderId="180" xfId="1" quotePrefix="1" applyFont="1" applyBorder="1" applyAlignment="1">
      <alignment horizontal="center" vertical="center"/>
    </xf>
    <xf numFmtId="0" fontId="29" fillId="0" borderId="4" xfId="1" applyFont="1" applyBorder="1" applyAlignment="1">
      <alignment vertical="center" wrapText="1"/>
    </xf>
    <xf numFmtId="164" fontId="29" fillId="0" borderId="181" xfId="1" applyNumberFormat="1" applyFont="1" applyBorder="1" applyAlignment="1">
      <alignment vertical="center"/>
    </xf>
    <xf numFmtId="164" fontId="29" fillId="5" borderId="182" xfId="1" applyNumberFormat="1" applyFont="1" applyFill="1" applyBorder="1" applyAlignment="1">
      <alignment vertical="center"/>
    </xf>
    <xf numFmtId="164" fontId="29" fillId="5" borderId="183" xfId="1" applyNumberFormat="1" applyFont="1" applyFill="1" applyBorder="1" applyAlignment="1">
      <alignment vertical="center"/>
    </xf>
    <xf numFmtId="164" fontId="28" fillId="5" borderId="183" xfId="1" applyNumberFormat="1" applyFont="1" applyFill="1" applyBorder="1" applyAlignment="1">
      <alignment vertical="center"/>
    </xf>
    <xf numFmtId="0" fontId="28" fillId="0" borderId="184" xfId="1" quotePrefix="1" applyFont="1" applyBorder="1" applyAlignment="1">
      <alignment horizontal="center" vertical="center"/>
    </xf>
    <xf numFmtId="0" fontId="28" fillId="0" borderId="131" xfId="1" applyFont="1" applyBorder="1" applyAlignment="1">
      <alignment vertical="center" wrapText="1"/>
    </xf>
    <xf numFmtId="164" fontId="28" fillId="5" borderId="185" xfId="1" applyNumberFormat="1" applyFont="1" applyFill="1" applyBorder="1" applyAlignment="1">
      <alignment vertical="center"/>
    </xf>
    <xf numFmtId="0" fontId="28" fillId="3" borderId="161" xfId="1" applyFont="1" applyFill="1" applyBorder="1" applyAlignment="1">
      <alignment horizontal="centerContinuous" vertical="center" wrapText="1"/>
    </xf>
    <xf numFmtId="164" fontId="8" fillId="3" borderId="186" xfId="1" applyNumberFormat="1" applyFont="1" applyFill="1" applyBorder="1" applyAlignment="1">
      <alignment vertical="center"/>
    </xf>
    <xf numFmtId="164" fontId="8" fillId="3" borderId="187" xfId="1" applyNumberFormat="1" applyFont="1" applyFill="1" applyBorder="1" applyAlignment="1">
      <alignment vertical="center"/>
    </xf>
    <xf numFmtId="164" fontId="28" fillId="0" borderId="188" xfId="1" applyNumberFormat="1" applyFont="1" applyBorder="1" applyAlignment="1">
      <alignment vertical="center"/>
    </xf>
    <xf numFmtId="164" fontId="28" fillId="5" borderId="189" xfId="1" applyNumberFormat="1" applyFont="1" applyFill="1" applyBorder="1" applyAlignment="1">
      <alignment vertical="center"/>
    </xf>
    <xf numFmtId="0" fontId="28" fillId="0" borderId="190" xfId="1" quotePrefix="1" applyFont="1" applyBorder="1" applyAlignment="1">
      <alignment horizontal="center" vertical="center"/>
    </xf>
    <xf numFmtId="164" fontId="28" fillId="0" borderId="181" xfId="1" applyNumberFormat="1" applyFont="1" applyBorder="1" applyAlignment="1">
      <alignment vertical="center"/>
    </xf>
    <xf numFmtId="164" fontId="28" fillId="5" borderId="182" xfId="1" applyNumberFormat="1" applyFont="1" applyFill="1" applyBorder="1" applyAlignment="1">
      <alignment vertical="center"/>
    </xf>
    <xf numFmtId="164" fontId="28" fillId="0" borderId="191" xfId="1" applyNumberFormat="1" applyFont="1" applyBorder="1" applyAlignment="1">
      <alignment vertical="center"/>
    </xf>
    <xf numFmtId="164" fontId="33" fillId="4" borderId="43" xfId="1" applyNumberFormat="1" applyFont="1" applyFill="1" applyBorder="1" applyAlignment="1">
      <alignment vertical="center"/>
    </xf>
    <xf numFmtId="164" fontId="33" fillId="4" borderId="70" xfId="1" applyNumberFormat="1" applyFont="1" applyFill="1" applyBorder="1" applyAlignment="1">
      <alignment vertical="center"/>
    </xf>
    <xf numFmtId="164" fontId="33" fillId="0" borderId="43" xfId="1" applyNumberFormat="1" applyFont="1" applyBorder="1" applyAlignment="1">
      <alignment vertical="center"/>
    </xf>
    <xf numFmtId="164" fontId="33" fillId="0" borderId="70" xfId="1" applyNumberFormat="1" applyFont="1" applyBorder="1" applyAlignment="1">
      <alignment vertical="center"/>
    </xf>
    <xf numFmtId="2" fontId="28" fillId="0" borderId="0" xfId="1" applyNumberFormat="1" applyFont="1"/>
    <xf numFmtId="4" fontId="8" fillId="0" borderId="0" xfId="1" applyNumberFormat="1" applyFont="1" applyAlignment="1">
      <alignment horizontal="center"/>
    </xf>
    <xf numFmtId="14" fontId="8" fillId="0" borderId="0" xfId="1" applyNumberFormat="1" applyFont="1"/>
    <xf numFmtId="0" fontId="31" fillId="8" borderId="192" xfId="1" applyFont="1" applyFill="1" applyBorder="1" applyAlignment="1">
      <alignment horizontal="centerContinuous" vertical="center" wrapText="1"/>
    </xf>
    <xf numFmtId="0" fontId="31" fillId="8" borderId="193" xfId="1" applyFont="1" applyFill="1" applyBorder="1" applyAlignment="1">
      <alignment horizontal="centerContinuous" vertical="center" wrapText="1"/>
    </xf>
    <xf numFmtId="164" fontId="8" fillId="8" borderId="194" xfId="1" applyNumberFormat="1" applyFont="1" applyFill="1" applyBorder="1" applyAlignment="1">
      <alignment vertical="center"/>
    </xf>
    <xf numFmtId="164" fontId="28" fillId="0" borderId="0" xfId="1" applyNumberFormat="1" applyFont="1" applyAlignment="1">
      <alignment vertical="center"/>
    </xf>
    <xf numFmtId="164" fontId="33" fillId="4" borderId="172" xfId="1" applyNumberFormat="1" applyFont="1" applyFill="1" applyBorder="1" applyAlignment="1">
      <alignment vertical="center"/>
    </xf>
    <xf numFmtId="164" fontId="33" fillId="4" borderId="195" xfId="1" applyNumberFormat="1" applyFont="1" applyFill="1" applyBorder="1" applyAlignment="1">
      <alignment vertical="center"/>
    </xf>
    <xf numFmtId="0" fontId="33" fillId="9" borderId="0" xfId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164" fontId="33" fillId="9" borderId="0" xfId="1" applyNumberFormat="1" applyFont="1" applyFill="1" applyAlignment="1">
      <alignment vertical="center"/>
    </xf>
    <xf numFmtId="164" fontId="33" fillId="0" borderId="0" xfId="1" applyNumberFormat="1" applyFont="1" applyAlignment="1">
      <alignment vertical="center"/>
    </xf>
    <xf numFmtId="164" fontId="8" fillId="8" borderId="141" xfId="1" applyNumberFormat="1" applyFont="1" applyFill="1" applyBorder="1" applyAlignment="1">
      <alignment horizontal="centerContinuous" vertical="center"/>
    </xf>
    <xf numFmtId="164" fontId="33" fillId="8" borderId="178" xfId="1" applyNumberFormat="1" applyFont="1" applyFill="1" applyBorder="1" applyAlignment="1">
      <alignment horizontal="centerContinuous" vertical="center"/>
    </xf>
    <xf numFmtId="0" fontId="13" fillId="4" borderId="197" xfId="1" applyFont="1" applyFill="1" applyBorder="1" applyAlignment="1">
      <alignment horizontal="centerContinuous" vertical="center" wrapText="1"/>
    </xf>
    <xf numFmtId="0" fontId="10" fillId="4" borderId="198" xfId="1" applyFont="1" applyFill="1" applyBorder="1" applyAlignment="1">
      <alignment horizontal="centerContinuous" vertical="center" wrapText="1"/>
    </xf>
    <xf numFmtId="0" fontId="10" fillId="4" borderId="196" xfId="1" applyFont="1" applyFill="1" applyBorder="1" applyAlignment="1">
      <alignment horizontal="centerContinuous" vertical="center" wrapText="1"/>
    </xf>
    <xf numFmtId="10" fontId="14" fillId="8" borderId="15" xfId="1" applyNumberFormat="1" applyFont="1" applyFill="1" applyBorder="1" applyAlignment="1">
      <alignment horizontal="centerContinuous"/>
    </xf>
    <xf numFmtId="164" fontId="28" fillId="0" borderId="199" xfId="1" applyNumberFormat="1" applyFont="1" applyBorder="1" applyAlignment="1">
      <alignment vertical="center"/>
    </xf>
    <xf numFmtId="164" fontId="33" fillId="8" borderId="0" xfId="1" applyNumberFormat="1" applyFont="1" applyFill="1" applyBorder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31" fillId="0" borderId="200" xfId="1" applyFont="1" applyBorder="1" applyAlignment="1">
      <alignment horizontal="centerContinuous" vertical="center" wrapText="1"/>
    </xf>
    <xf numFmtId="0" fontId="25" fillId="0" borderId="201" xfId="1" applyFont="1" applyBorder="1" applyAlignment="1">
      <alignment horizontal="centerContinuous" vertical="center"/>
    </xf>
    <xf numFmtId="0" fontId="25" fillId="0" borderId="203" xfId="1" applyFont="1" applyBorder="1" applyAlignment="1">
      <alignment horizontal="centerContinuous" vertical="center"/>
    </xf>
    <xf numFmtId="0" fontId="28" fillId="0" borderId="205" xfId="1" quotePrefix="1" applyFont="1" applyBorder="1" applyAlignment="1">
      <alignment horizontal="center" vertical="center"/>
    </xf>
    <xf numFmtId="0" fontId="28" fillId="0" borderId="206" xfId="1" applyFont="1" applyBorder="1" applyAlignment="1">
      <alignment vertical="center" wrapText="1"/>
    </xf>
    <xf numFmtId="164" fontId="8" fillId="10" borderId="199" xfId="1" applyNumberFormat="1" applyFont="1" applyFill="1" applyBorder="1" applyAlignment="1">
      <alignment vertical="center"/>
    </xf>
    <xf numFmtId="164" fontId="8" fillId="8" borderId="207" xfId="1" applyNumberFormat="1" applyFont="1" applyFill="1" applyBorder="1" applyAlignment="1">
      <alignment vertical="center"/>
    </xf>
    <xf numFmtId="0" fontId="33" fillId="4" borderId="132" xfId="1" applyFont="1" applyFill="1" applyBorder="1" applyAlignment="1">
      <alignment horizontal="centerContinuous" vertical="center" wrapText="1"/>
    </xf>
    <xf numFmtId="0" fontId="33" fillId="4" borderId="1" xfId="1" applyFont="1" applyFill="1" applyBorder="1" applyAlignment="1">
      <alignment horizontal="centerContinuous" vertical="center"/>
    </xf>
    <xf numFmtId="164" fontId="33" fillId="4" borderId="173" xfId="1" applyNumberFormat="1" applyFont="1" applyFill="1" applyBorder="1" applyAlignment="1">
      <alignment vertical="center"/>
    </xf>
    <xf numFmtId="4" fontId="4" fillId="0" borderId="0" xfId="1" applyNumberFormat="1" applyFont="1" applyAlignment="1">
      <alignment horizontal="left" vertical="center"/>
    </xf>
    <xf numFmtId="0" fontId="2" fillId="0" borderId="0" xfId="1" applyAlignment="1">
      <alignment horizontal="left"/>
    </xf>
    <xf numFmtId="171" fontId="43" fillId="0" borderId="0" xfId="1" applyNumberFormat="1" applyFont="1" applyAlignment="1">
      <alignment horizontal="right"/>
    </xf>
    <xf numFmtId="0" fontId="37" fillId="0" borderId="208" xfId="1" applyFont="1" applyBorder="1" applyAlignment="1">
      <alignment horizontal="centerContinuous" vertical="center" wrapText="1"/>
    </xf>
    <xf numFmtId="0" fontId="31" fillId="0" borderId="208" xfId="1" applyFont="1" applyBorder="1" applyAlignment="1">
      <alignment horizontal="centerContinuous" vertical="center" wrapText="1"/>
    </xf>
    <xf numFmtId="0" fontId="31" fillId="10" borderId="208" xfId="1" applyFont="1" applyFill="1" applyBorder="1" applyAlignment="1">
      <alignment horizontal="centerContinuous" vertical="center" wrapText="1"/>
    </xf>
    <xf numFmtId="0" fontId="31" fillId="0" borderId="209" xfId="1" applyFont="1" applyBorder="1" applyAlignment="1">
      <alignment horizontal="centerContinuous" vertical="center" wrapText="1"/>
    </xf>
    <xf numFmtId="0" fontId="37" fillId="0" borderId="210" xfId="1" quotePrefix="1" applyFont="1" applyBorder="1" applyAlignment="1">
      <alignment horizontal="centerContinuous" vertical="center" wrapText="1"/>
    </xf>
    <xf numFmtId="0" fontId="31" fillId="0" borderId="210" xfId="1" quotePrefix="1" applyFont="1" applyBorder="1" applyAlignment="1">
      <alignment horizontal="centerContinuous" vertical="center" wrapText="1"/>
    </xf>
    <xf numFmtId="0" fontId="31" fillId="10" borderId="210" xfId="1" quotePrefix="1" applyFont="1" applyFill="1" applyBorder="1" applyAlignment="1">
      <alignment horizontal="centerContinuous" vertical="center" wrapText="1"/>
    </xf>
    <xf numFmtId="0" fontId="31" fillId="0" borderId="204" xfId="1" quotePrefix="1" applyFont="1" applyBorder="1" applyAlignment="1">
      <alignment horizontal="centerContinuous" vertical="center" wrapText="1"/>
    </xf>
    <xf numFmtId="164" fontId="33" fillId="4" borderId="211" xfId="1" applyNumberFormat="1" applyFont="1" applyFill="1" applyBorder="1" applyAlignment="1">
      <alignment vertical="center"/>
    </xf>
    <xf numFmtId="4" fontId="2" fillId="8" borderId="0" xfId="1" applyNumberFormat="1" applyFill="1"/>
    <xf numFmtId="0" fontId="28" fillId="0" borderId="203" xfId="1" quotePrefix="1" applyFont="1" applyBorder="1" applyAlignment="1">
      <alignment horizontal="center" vertical="center"/>
    </xf>
    <xf numFmtId="0" fontId="28" fillId="0" borderId="0" xfId="1" applyFont="1" applyBorder="1" applyAlignment="1">
      <alignment vertical="center" wrapText="1"/>
    </xf>
    <xf numFmtId="164" fontId="28" fillId="0" borderId="157" xfId="1" applyNumberFormat="1" applyFont="1" applyBorder="1" applyAlignment="1">
      <alignment vertical="center"/>
    </xf>
    <xf numFmtId="164" fontId="8" fillId="10" borderId="158" xfId="1" applyNumberFormat="1" applyFont="1" applyFill="1" applyBorder="1" applyAlignment="1">
      <alignment vertical="center"/>
    </xf>
    <xf numFmtId="164" fontId="8" fillId="8" borderId="212" xfId="1" applyNumberFormat="1" applyFont="1" applyFill="1" applyBorder="1" applyAlignment="1">
      <alignment vertical="center"/>
    </xf>
    <xf numFmtId="164" fontId="8" fillId="9" borderId="30" xfId="1" applyNumberFormat="1" applyFont="1" applyFill="1" applyBorder="1" applyAlignment="1">
      <alignment vertical="center"/>
    </xf>
    <xf numFmtId="164" fontId="8" fillId="8" borderId="213" xfId="1" applyNumberFormat="1" applyFont="1" applyFill="1" applyBorder="1" applyAlignment="1">
      <alignment vertical="center"/>
    </xf>
    <xf numFmtId="0" fontId="33" fillId="0" borderId="202" xfId="1" applyFont="1" applyBorder="1" applyAlignment="1">
      <alignment horizontal="center" vertical="center" wrapText="1"/>
    </xf>
    <xf numFmtId="0" fontId="1" fillId="0" borderId="100" xfId="0" applyFont="1" applyBorder="1" applyAlignment="1">
      <alignment horizontal="center" vertical="center" wrapText="1"/>
    </xf>
    <xf numFmtId="0" fontId="33" fillId="8" borderId="132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33" xfId="0" applyBorder="1" applyAlignment="1">
      <alignment vertical="center"/>
    </xf>
    <xf numFmtId="0" fontId="28" fillId="0" borderId="0" xfId="1" applyFont="1" applyAlignment="1">
      <alignment horizontal="left" vertical="center" wrapText="1" indent="1"/>
    </xf>
    <xf numFmtId="0" fontId="28" fillId="0" borderId="0" xfId="1" applyFont="1" applyAlignment="1">
      <alignment horizontal="left" indent="1"/>
    </xf>
    <xf numFmtId="0" fontId="8" fillId="0" borderId="0" xfId="1" applyFont="1" applyAlignment="1">
      <alignment horizontal="right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8" fillId="2" borderId="105" xfId="1" applyFont="1" applyFill="1" applyBorder="1" applyAlignment="1">
      <alignment horizontal="center" vertical="center" wrapText="1"/>
    </xf>
    <xf numFmtId="0" fontId="2" fillId="0" borderId="106" xfId="1" applyBorder="1" applyAlignment="1">
      <alignment horizontal="center" vertical="center" wrapText="1"/>
    </xf>
    <xf numFmtId="165" fontId="18" fillId="2" borderId="116" xfId="1" applyNumberFormat="1" applyFont="1" applyFill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14" fontId="8" fillId="0" borderId="128" xfId="1" applyNumberFormat="1" applyFont="1" applyBorder="1" applyAlignment="1">
      <alignment horizontal="center"/>
    </xf>
    <xf numFmtId="0" fontId="0" fillId="0" borderId="128" xfId="0" applyBorder="1" applyAlignment="1">
      <alignment horizontal="center"/>
    </xf>
  </cellXfs>
  <cellStyles count="11">
    <cellStyle name="10BOLD" xfId="2" xr:uid="{00000000-0005-0000-0000-000000000000}"/>
    <cellStyle name="Millares 2" xfId="9" xr:uid="{00000000-0005-0000-0000-000001000000}"/>
    <cellStyle name="No-definido" xfId="3" xr:uid="{00000000-0005-0000-0000-000002000000}"/>
    <cellStyle name="Normal" xfId="0" builtinId="0"/>
    <cellStyle name="Normal 2" xfId="1" xr:uid="{00000000-0005-0000-0000-000004000000}"/>
    <cellStyle name="Normal 2 2" xfId="7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  <cellStyle name="Porcentaje 2" xfId="10" xr:uid="{00000000-0005-0000-0000-00000D000000}"/>
  </cellStyles>
  <dxfs count="0"/>
  <tableStyles count="1" defaultTableStyle="TableStyleMedium2" defaultPivotStyle="PivotStyleLight16">
    <tableStyle name="Invisible" pivot="0" table="0" count="0" xr9:uid="{6B423384-6C1A-410D-909D-27F62E243F42}"/>
  </tableStyles>
  <colors>
    <mruColors>
      <color rgb="FFCCFFFF"/>
      <color rgb="FF000066"/>
      <color rgb="FF0000FF"/>
      <color rgb="FF99CCFF"/>
      <color rgb="FFCCECFF"/>
      <color rgb="FFFFFFCC"/>
      <color rgb="FFC0C0C0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1</xdr:col>
      <xdr:colOff>2286000</xdr:colOff>
      <xdr:row>4</xdr:row>
      <xdr:rowOff>57150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E42EE0F-F2CC-431B-8033-96E4852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200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2609850</xdr:colOff>
      <xdr:row>3</xdr:row>
      <xdr:rowOff>19050</xdr:rowOff>
    </xdr:from>
    <xdr:to>
      <xdr:col>7</xdr:col>
      <xdr:colOff>247650</xdr:colOff>
      <xdr:row>8</xdr:row>
      <xdr:rowOff>142875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381E2F-C2D6-4232-8AB1-1DA81134A768}"/>
            </a:ext>
          </a:extLst>
        </xdr:cNvPr>
        <xdr:cNvSpPr txBox="1">
          <a:spLocks noChangeArrowheads="1"/>
        </xdr:cNvSpPr>
      </xdr:nvSpPr>
      <xdr:spPr bwMode="auto">
        <a:xfrm>
          <a:off x="2724150" y="628650"/>
          <a:ext cx="5381625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7</xdr:col>
      <xdr:colOff>876300</xdr:colOff>
      <xdr:row>0</xdr:row>
      <xdr:rowOff>85725</xdr:rowOff>
    </xdr:from>
    <xdr:to>
      <xdr:col>9</xdr:col>
      <xdr:colOff>104775</xdr:colOff>
      <xdr:row>3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4EB7CF2-7CD4-421E-A124-FD3DBE72AEA3}"/>
            </a:ext>
          </a:extLst>
        </xdr:cNvPr>
        <xdr:cNvSpPr txBox="1">
          <a:spLocks noChangeArrowheads="1"/>
        </xdr:cNvSpPr>
      </xdr:nvSpPr>
      <xdr:spPr bwMode="auto">
        <a:xfrm>
          <a:off x="7905750" y="85725"/>
          <a:ext cx="218122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85726</xdr:colOff>
      <xdr:row>32</xdr:row>
      <xdr:rowOff>133350</xdr:rowOff>
    </xdr:from>
    <xdr:to>
      <xdr:col>9</xdr:col>
      <xdr:colOff>0</xdr:colOff>
      <xdr:row>36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62B1DCE2-A764-4FB7-ABE9-D1FC5771AFF0}"/>
            </a:ext>
          </a:extLst>
        </xdr:cNvPr>
        <xdr:cNvSpPr txBox="1">
          <a:spLocks noChangeArrowheads="1"/>
        </xdr:cNvSpPr>
      </xdr:nvSpPr>
      <xdr:spPr bwMode="auto">
        <a:xfrm>
          <a:off x="85726" y="9610725"/>
          <a:ext cx="9848850" cy="1028700"/>
        </a:xfrm>
        <a:prstGeom prst="rect">
          <a:avLst/>
        </a:prstGeom>
        <a:solidFill>
          <a:srgbClr val="EAEAEA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altLang="es-ES" sz="1000">
              <a:latin typeface="+mn-lt"/>
              <a:cs typeface="Arial" panose="020B0604020202020204" pitchFamily="34" charset="0"/>
            </a:rPr>
            <a:t>EZ DA EBALUATZEN KORPORAZIOAK GASTUAREN ARAUA BETETZEN DUEN, 2/2012 Lege Organikoaren arabera, 2020rako eta 2021erako zerga-arauak bertan behera geratu baitziren, eta Diputatuen Kongresuak 2021eko irailaren 13an berretsi zuen etete hori 2022ko ekitaldirako./</a:t>
          </a:r>
        </a:p>
        <a:p>
          <a:endParaRPr lang="es-ES" altLang="es-ES" sz="1000">
            <a:latin typeface="+mn-lt"/>
            <a:cs typeface="Arial" panose="020B0604020202020204" pitchFamily="34" charset="0"/>
          </a:endParaRPr>
        </a:p>
        <a:p>
          <a:r>
            <a:rPr lang="es-ES" altLang="es-ES" sz="1000">
              <a:latin typeface="+mn-lt"/>
              <a:cs typeface="Arial" panose="020B0604020202020204" pitchFamily="34" charset="0"/>
            </a:rPr>
            <a:t>NO SE EVALÚA EL CUMPLIMIENTO DE LA CORPORACIÓN DE LA REGLA DEL GASTO de acuerdo con la LO 2/2012 al suspenderse las reglas fiscales para 2020 y 2021, y que fue ratificada dicha suspensión para el ejercicio 2022 el 13 de septiembre de 2021 por el Congreso de los Diputados.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2022ko LIKIDAZIOA / LIQUIDACIÓN 2022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1209675</xdr:colOff>
      <xdr:row>8</xdr:row>
      <xdr:rowOff>19050</xdr:rowOff>
    </xdr:from>
    <xdr:ext cx="5705475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81150" y="1504950"/>
          <a:ext cx="5705475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2022KO LIKIDAZIOA / LIQUIDACION 2022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429375" y="733425"/>
          <a:ext cx="24669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1809749</xdr:colOff>
      <xdr:row>4</xdr:row>
      <xdr:rowOff>114300</xdr:rowOff>
    </xdr:from>
    <xdr:to>
      <xdr:col>9</xdr:col>
      <xdr:colOff>276225</xdr:colOff>
      <xdr:row>8</xdr:row>
      <xdr:rowOff>152400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152649" y="762000"/>
          <a:ext cx="6267451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2022KO LIKIDAZIOA / LIQUIDACIÓN 2022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8581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2</xdr:col>
      <xdr:colOff>2266950</xdr:colOff>
      <xdr:row>5</xdr:row>
      <xdr:rowOff>114300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A13A5D9-D1D3-4E12-90AF-97C8A71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885825</xdr:colOff>
      <xdr:row>0</xdr:row>
      <xdr:rowOff>142875</xdr:rowOff>
    </xdr:from>
    <xdr:to>
      <xdr:col>10</xdr:col>
      <xdr:colOff>276225</xdr:colOff>
      <xdr:row>5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B645633-F466-4772-A34D-F4E0BFA7CAF5}"/>
            </a:ext>
          </a:extLst>
        </xdr:cNvPr>
        <xdr:cNvSpPr txBox="1">
          <a:spLocks noChangeArrowheads="1"/>
        </xdr:cNvSpPr>
      </xdr:nvSpPr>
      <xdr:spPr bwMode="auto">
        <a:xfrm>
          <a:off x="8162925" y="142875"/>
          <a:ext cx="23336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962025</xdr:colOff>
      <xdr:row>19</xdr:row>
      <xdr:rowOff>95250</xdr:rowOff>
    </xdr:from>
    <xdr:to>
      <xdr:col>5</xdr:col>
      <xdr:colOff>962025</xdr:colOff>
      <xdr:row>22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C0C220BD-9DC0-4D63-A7D1-9E72AE40174B}"/>
            </a:ext>
          </a:extLst>
        </xdr:cNvPr>
        <xdr:cNvSpPr>
          <a:spLocks noChangeShapeType="1"/>
        </xdr:cNvSpPr>
      </xdr:nvSpPr>
      <xdr:spPr bwMode="auto">
        <a:xfrm flipV="1">
          <a:off x="7258050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2419350</xdr:colOff>
      <xdr:row>5</xdr:row>
      <xdr:rowOff>0</xdr:rowOff>
    </xdr:from>
    <xdr:to>
      <xdr:col>6</xdr:col>
      <xdr:colOff>809626</xdr:colOff>
      <xdr:row>9</xdr:row>
      <xdr:rowOff>133350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C8CB17B9-B9CB-4935-B2AD-2FEB0AAEB234}"/>
            </a:ext>
          </a:extLst>
        </xdr:cNvPr>
        <xdr:cNvSpPr txBox="1">
          <a:spLocks noChangeArrowheads="1"/>
        </xdr:cNvSpPr>
      </xdr:nvSpPr>
      <xdr:spPr bwMode="auto">
        <a:xfrm>
          <a:off x="2705100" y="809625"/>
          <a:ext cx="5381626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2022ko LIKIDAZIOA /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2022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971550</xdr:colOff>
      <xdr:row>18</xdr:row>
      <xdr:rowOff>47625</xdr:rowOff>
    </xdr:from>
    <xdr:to>
      <xdr:col>4</xdr:col>
      <xdr:colOff>971550</xdr:colOff>
      <xdr:row>20</xdr:row>
      <xdr:rowOff>47625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05CD20D-58A9-4B80-95A7-C2CF2FD6D7EB}"/>
            </a:ext>
          </a:extLst>
        </xdr:cNvPr>
        <xdr:cNvSpPr>
          <a:spLocks noChangeShapeType="1"/>
        </xdr:cNvSpPr>
      </xdr:nvSpPr>
      <xdr:spPr bwMode="auto">
        <a:xfrm flipV="1">
          <a:off x="6324600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847725</xdr:colOff>
      <xdr:row>0</xdr:row>
      <xdr:rowOff>9525</xdr:rowOff>
    </xdr:from>
    <xdr:to>
      <xdr:col>8</xdr:col>
      <xdr:colOff>1009650</xdr:colOff>
      <xdr:row>4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ED6C0AD5-4F00-4EC4-9B78-3B9448C232C2}"/>
            </a:ext>
          </a:extLst>
        </xdr:cNvPr>
        <xdr:cNvSpPr txBox="1">
          <a:spLocks noChangeArrowheads="1"/>
        </xdr:cNvSpPr>
      </xdr:nvSpPr>
      <xdr:spPr bwMode="auto">
        <a:xfrm>
          <a:off x="7181850" y="9525"/>
          <a:ext cx="21240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2</xdr:col>
      <xdr:colOff>1914525</xdr:colOff>
      <xdr:row>4</xdr:row>
      <xdr:rowOff>133350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84983F71-172D-432B-9D5A-E13376C4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2095499</xdr:colOff>
      <xdr:row>4</xdr:row>
      <xdr:rowOff>76200</xdr:rowOff>
    </xdr:from>
    <xdr:to>
      <xdr:col>6</xdr:col>
      <xdr:colOff>238124</xdr:colOff>
      <xdr:row>8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0C934C6-2CE2-489B-BA8E-E4477697AC0E}"/>
            </a:ext>
          </a:extLst>
        </xdr:cNvPr>
        <xdr:cNvSpPr txBox="1">
          <a:spLocks noChangeArrowheads="1"/>
        </xdr:cNvSpPr>
      </xdr:nvSpPr>
      <xdr:spPr bwMode="auto">
        <a:xfrm>
          <a:off x="2419349" y="723900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2022ko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LIKIDAZIOA /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2022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F63A-8B1A-4DAC-A934-473CB41125B4}">
  <sheetPr>
    <pageSetUpPr fitToPage="1"/>
  </sheetPr>
  <dimension ref="A1:O62"/>
  <sheetViews>
    <sheetView showGridLines="0" showZeros="0" tabSelected="1" workbookViewId="0"/>
  </sheetViews>
  <sheetFormatPr baseColWidth="10" defaultRowHeight="12.75" x14ac:dyDescent="0.2"/>
  <cols>
    <col min="1" max="1" width="1.7109375" style="2" customWidth="1"/>
    <col min="2" max="2" width="42.5703125" style="2" customWidth="1"/>
    <col min="3" max="9" width="14.7109375" style="2" customWidth="1"/>
    <col min="10" max="13" width="14.85546875" style="2" customWidth="1"/>
    <col min="14" max="14" width="18.42578125" style="36" bestFit="1" customWidth="1"/>
    <col min="15" max="15" width="14.140625" style="2" bestFit="1" customWidth="1"/>
    <col min="16" max="259" width="11.42578125" style="2"/>
    <col min="260" max="260" width="1.140625" style="2" customWidth="1"/>
    <col min="261" max="261" width="1.7109375" style="2" customWidth="1"/>
    <col min="262" max="262" width="60" style="2" customWidth="1"/>
    <col min="263" max="266" width="14.7109375" style="2" customWidth="1"/>
    <col min="267" max="268" width="14.85546875" style="2" customWidth="1"/>
    <col min="269" max="269" width="1.7109375" style="2" customWidth="1"/>
    <col min="270" max="270" width="18.42578125" style="2" bestFit="1" customWidth="1"/>
    <col min="271" max="515" width="11.42578125" style="2"/>
    <col min="516" max="516" width="1.140625" style="2" customWidth="1"/>
    <col min="517" max="517" width="1.7109375" style="2" customWidth="1"/>
    <col min="518" max="518" width="60" style="2" customWidth="1"/>
    <col min="519" max="522" width="14.7109375" style="2" customWidth="1"/>
    <col min="523" max="524" width="14.85546875" style="2" customWidth="1"/>
    <col min="525" max="525" width="1.7109375" style="2" customWidth="1"/>
    <col min="526" max="526" width="18.42578125" style="2" bestFit="1" customWidth="1"/>
    <col min="527" max="771" width="11.42578125" style="2"/>
    <col min="772" max="772" width="1.140625" style="2" customWidth="1"/>
    <col min="773" max="773" width="1.7109375" style="2" customWidth="1"/>
    <col min="774" max="774" width="60" style="2" customWidth="1"/>
    <col min="775" max="778" width="14.7109375" style="2" customWidth="1"/>
    <col min="779" max="780" width="14.85546875" style="2" customWidth="1"/>
    <col min="781" max="781" width="1.7109375" style="2" customWidth="1"/>
    <col min="782" max="782" width="18.42578125" style="2" bestFit="1" customWidth="1"/>
    <col min="783" max="1027" width="11.42578125" style="2"/>
    <col min="1028" max="1028" width="1.140625" style="2" customWidth="1"/>
    <col min="1029" max="1029" width="1.7109375" style="2" customWidth="1"/>
    <col min="1030" max="1030" width="60" style="2" customWidth="1"/>
    <col min="1031" max="1034" width="14.7109375" style="2" customWidth="1"/>
    <col min="1035" max="1036" width="14.85546875" style="2" customWidth="1"/>
    <col min="1037" max="1037" width="1.7109375" style="2" customWidth="1"/>
    <col min="1038" max="1038" width="18.42578125" style="2" bestFit="1" customWidth="1"/>
    <col min="1039" max="1283" width="11.42578125" style="2"/>
    <col min="1284" max="1284" width="1.140625" style="2" customWidth="1"/>
    <col min="1285" max="1285" width="1.7109375" style="2" customWidth="1"/>
    <col min="1286" max="1286" width="60" style="2" customWidth="1"/>
    <col min="1287" max="1290" width="14.7109375" style="2" customWidth="1"/>
    <col min="1291" max="1292" width="14.85546875" style="2" customWidth="1"/>
    <col min="1293" max="1293" width="1.7109375" style="2" customWidth="1"/>
    <col min="1294" max="1294" width="18.42578125" style="2" bestFit="1" customWidth="1"/>
    <col min="1295" max="1539" width="11.42578125" style="2"/>
    <col min="1540" max="1540" width="1.140625" style="2" customWidth="1"/>
    <col min="1541" max="1541" width="1.7109375" style="2" customWidth="1"/>
    <col min="1542" max="1542" width="60" style="2" customWidth="1"/>
    <col min="1543" max="1546" width="14.7109375" style="2" customWidth="1"/>
    <col min="1547" max="1548" width="14.85546875" style="2" customWidth="1"/>
    <col min="1549" max="1549" width="1.7109375" style="2" customWidth="1"/>
    <col min="1550" max="1550" width="18.42578125" style="2" bestFit="1" customWidth="1"/>
    <col min="1551" max="1795" width="11.42578125" style="2"/>
    <col min="1796" max="1796" width="1.140625" style="2" customWidth="1"/>
    <col min="1797" max="1797" width="1.7109375" style="2" customWidth="1"/>
    <col min="1798" max="1798" width="60" style="2" customWidth="1"/>
    <col min="1799" max="1802" width="14.7109375" style="2" customWidth="1"/>
    <col min="1803" max="1804" width="14.85546875" style="2" customWidth="1"/>
    <col min="1805" max="1805" width="1.7109375" style="2" customWidth="1"/>
    <col min="1806" max="1806" width="18.42578125" style="2" bestFit="1" customWidth="1"/>
    <col min="1807" max="2051" width="11.42578125" style="2"/>
    <col min="2052" max="2052" width="1.140625" style="2" customWidth="1"/>
    <col min="2053" max="2053" width="1.7109375" style="2" customWidth="1"/>
    <col min="2054" max="2054" width="60" style="2" customWidth="1"/>
    <col min="2055" max="2058" width="14.7109375" style="2" customWidth="1"/>
    <col min="2059" max="2060" width="14.85546875" style="2" customWidth="1"/>
    <col min="2061" max="2061" width="1.7109375" style="2" customWidth="1"/>
    <col min="2062" max="2062" width="18.42578125" style="2" bestFit="1" customWidth="1"/>
    <col min="2063" max="2307" width="11.42578125" style="2"/>
    <col min="2308" max="2308" width="1.140625" style="2" customWidth="1"/>
    <col min="2309" max="2309" width="1.7109375" style="2" customWidth="1"/>
    <col min="2310" max="2310" width="60" style="2" customWidth="1"/>
    <col min="2311" max="2314" width="14.7109375" style="2" customWidth="1"/>
    <col min="2315" max="2316" width="14.85546875" style="2" customWidth="1"/>
    <col min="2317" max="2317" width="1.7109375" style="2" customWidth="1"/>
    <col min="2318" max="2318" width="18.42578125" style="2" bestFit="1" customWidth="1"/>
    <col min="2319" max="2563" width="11.42578125" style="2"/>
    <col min="2564" max="2564" width="1.140625" style="2" customWidth="1"/>
    <col min="2565" max="2565" width="1.7109375" style="2" customWidth="1"/>
    <col min="2566" max="2566" width="60" style="2" customWidth="1"/>
    <col min="2567" max="2570" width="14.7109375" style="2" customWidth="1"/>
    <col min="2571" max="2572" width="14.85546875" style="2" customWidth="1"/>
    <col min="2573" max="2573" width="1.7109375" style="2" customWidth="1"/>
    <col min="2574" max="2574" width="18.42578125" style="2" bestFit="1" customWidth="1"/>
    <col min="2575" max="2819" width="11.42578125" style="2"/>
    <col min="2820" max="2820" width="1.140625" style="2" customWidth="1"/>
    <col min="2821" max="2821" width="1.7109375" style="2" customWidth="1"/>
    <col min="2822" max="2822" width="60" style="2" customWidth="1"/>
    <col min="2823" max="2826" width="14.7109375" style="2" customWidth="1"/>
    <col min="2827" max="2828" width="14.85546875" style="2" customWidth="1"/>
    <col min="2829" max="2829" width="1.7109375" style="2" customWidth="1"/>
    <col min="2830" max="2830" width="18.42578125" style="2" bestFit="1" customWidth="1"/>
    <col min="2831" max="3075" width="11.42578125" style="2"/>
    <col min="3076" max="3076" width="1.140625" style="2" customWidth="1"/>
    <col min="3077" max="3077" width="1.7109375" style="2" customWidth="1"/>
    <col min="3078" max="3078" width="60" style="2" customWidth="1"/>
    <col min="3079" max="3082" width="14.7109375" style="2" customWidth="1"/>
    <col min="3083" max="3084" width="14.85546875" style="2" customWidth="1"/>
    <col min="3085" max="3085" width="1.7109375" style="2" customWidth="1"/>
    <col min="3086" max="3086" width="18.42578125" style="2" bestFit="1" customWidth="1"/>
    <col min="3087" max="3331" width="11.42578125" style="2"/>
    <col min="3332" max="3332" width="1.140625" style="2" customWidth="1"/>
    <col min="3333" max="3333" width="1.7109375" style="2" customWidth="1"/>
    <col min="3334" max="3334" width="60" style="2" customWidth="1"/>
    <col min="3335" max="3338" width="14.7109375" style="2" customWidth="1"/>
    <col min="3339" max="3340" width="14.85546875" style="2" customWidth="1"/>
    <col min="3341" max="3341" width="1.7109375" style="2" customWidth="1"/>
    <col min="3342" max="3342" width="18.42578125" style="2" bestFit="1" customWidth="1"/>
    <col min="3343" max="3587" width="11.42578125" style="2"/>
    <col min="3588" max="3588" width="1.140625" style="2" customWidth="1"/>
    <col min="3589" max="3589" width="1.7109375" style="2" customWidth="1"/>
    <col min="3590" max="3590" width="60" style="2" customWidth="1"/>
    <col min="3591" max="3594" width="14.7109375" style="2" customWidth="1"/>
    <col min="3595" max="3596" width="14.85546875" style="2" customWidth="1"/>
    <col min="3597" max="3597" width="1.7109375" style="2" customWidth="1"/>
    <col min="3598" max="3598" width="18.42578125" style="2" bestFit="1" customWidth="1"/>
    <col min="3599" max="3843" width="11.42578125" style="2"/>
    <col min="3844" max="3844" width="1.140625" style="2" customWidth="1"/>
    <col min="3845" max="3845" width="1.7109375" style="2" customWidth="1"/>
    <col min="3846" max="3846" width="60" style="2" customWidth="1"/>
    <col min="3847" max="3850" width="14.7109375" style="2" customWidth="1"/>
    <col min="3851" max="3852" width="14.85546875" style="2" customWidth="1"/>
    <col min="3853" max="3853" width="1.7109375" style="2" customWidth="1"/>
    <col min="3854" max="3854" width="18.42578125" style="2" bestFit="1" customWidth="1"/>
    <col min="3855" max="4099" width="11.42578125" style="2"/>
    <col min="4100" max="4100" width="1.140625" style="2" customWidth="1"/>
    <col min="4101" max="4101" width="1.7109375" style="2" customWidth="1"/>
    <col min="4102" max="4102" width="60" style="2" customWidth="1"/>
    <col min="4103" max="4106" width="14.7109375" style="2" customWidth="1"/>
    <col min="4107" max="4108" width="14.85546875" style="2" customWidth="1"/>
    <col min="4109" max="4109" width="1.7109375" style="2" customWidth="1"/>
    <col min="4110" max="4110" width="18.42578125" style="2" bestFit="1" customWidth="1"/>
    <col min="4111" max="4355" width="11.42578125" style="2"/>
    <col min="4356" max="4356" width="1.140625" style="2" customWidth="1"/>
    <col min="4357" max="4357" width="1.7109375" style="2" customWidth="1"/>
    <col min="4358" max="4358" width="60" style="2" customWidth="1"/>
    <col min="4359" max="4362" width="14.7109375" style="2" customWidth="1"/>
    <col min="4363" max="4364" width="14.85546875" style="2" customWidth="1"/>
    <col min="4365" max="4365" width="1.7109375" style="2" customWidth="1"/>
    <col min="4366" max="4366" width="18.42578125" style="2" bestFit="1" customWidth="1"/>
    <col min="4367" max="4611" width="11.42578125" style="2"/>
    <col min="4612" max="4612" width="1.140625" style="2" customWidth="1"/>
    <col min="4613" max="4613" width="1.7109375" style="2" customWidth="1"/>
    <col min="4614" max="4614" width="60" style="2" customWidth="1"/>
    <col min="4615" max="4618" width="14.7109375" style="2" customWidth="1"/>
    <col min="4619" max="4620" width="14.85546875" style="2" customWidth="1"/>
    <col min="4621" max="4621" width="1.7109375" style="2" customWidth="1"/>
    <col min="4622" max="4622" width="18.42578125" style="2" bestFit="1" customWidth="1"/>
    <col min="4623" max="4867" width="11.42578125" style="2"/>
    <col min="4868" max="4868" width="1.140625" style="2" customWidth="1"/>
    <col min="4869" max="4869" width="1.7109375" style="2" customWidth="1"/>
    <col min="4870" max="4870" width="60" style="2" customWidth="1"/>
    <col min="4871" max="4874" width="14.7109375" style="2" customWidth="1"/>
    <col min="4875" max="4876" width="14.85546875" style="2" customWidth="1"/>
    <col min="4877" max="4877" width="1.7109375" style="2" customWidth="1"/>
    <col min="4878" max="4878" width="18.42578125" style="2" bestFit="1" customWidth="1"/>
    <col min="4879" max="5123" width="11.42578125" style="2"/>
    <col min="5124" max="5124" width="1.140625" style="2" customWidth="1"/>
    <col min="5125" max="5125" width="1.7109375" style="2" customWidth="1"/>
    <col min="5126" max="5126" width="60" style="2" customWidth="1"/>
    <col min="5127" max="5130" width="14.7109375" style="2" customWidth="1"/>
    <col min="5131" max="5132" width="14.85546875" style="2" customWidth="1"/>
    <col min="5133" max="5133" width="1.7109375" style="2" customWidth="1"/>
    <col min="5134" max="5134" width="18.42578125" style="2" bestFit="1" customWidth="1"/>
    <col min="5135" max="5379" width="11.42578125" style="2"/>
    <col min="5380" max="5380" width="1.140625" style="2" customWidth="1"/>
    <col min="5381" max="5381" width="1.7109375" style="2" customWidth="1"/>
    <col min="5382" max="5382" width="60" style="2" customWidth="1"/>
    <col min="5383" max="5386" width="14.7109375" style="2" customWidth="1"/>
    <col min="5387" max="5388" width="14.85546875" style="2" customWidth="1"/>
    <col min="5389" max="5389" width="1.7109375" style="2" customWidth="1"/>
    <col min="5390" max="5390" width="18.42578125" style="2" bestFit="1" customWidth="1"/>
    <col min="5391" max="5635" width="11.42578125" style="2"/>
    <col min="5636" max="5636" width="1.140625" style="2" customWidth="1"/>
    <col min="5637" max="5637" width="1.7109375" style="2" customWidth="1"/>
    <col min="5638" max="5638" width="60" style="2" customWidth="1"/>
    <col min="5639" max="5642" width="14.7109375" style="2" customWidth="1"/>
    <col min="5643" max="5644" width="14.85546875" style="2" customWidth="1"/>
    <col min="5645" max="5645" width="1.7109375" style="2" customWidth="1"/>
    <col min="5646" max="5646" width="18.42578125" style="2" bestFit="1" customWidth="1"/>
    <col min="5647" max="5891" width="11.42578125" style="2"/>
    <col min="5892" max="5892" width="1.140625" style="2" customWidth="1"/>
    <col min="5893" max="5893" width="1.7109375" style="2" customWidth="1"/>
    <col min="5894" max="5894" width="60" style="2" customWidth="1"/>
    <col min="5895" max="5898" width="14.7109375" style="2" customWidth="1"/>
    <col min="5899" max="5900" width="14.85546875" style="2" customWidth="1"/>
    <col min="5901" max="5901" width="1.7109375" style="2" customWidth="1"/>
    <col min="5902" max="5902" width="18.42578125" style="2" bestFit="1" customWidth="1"/>
    <col min="5903" max="6147" width="11.42578125" style="2"/>
    <col min="6148" max="6148" width="1.140625" style="2" customWidth="1"/>
    <col min="6149" max="6149" width="1.7109375" style="2" customWidth="1"/>
    <col min="6150" max="6150" width="60" style="2" customWidth="1"/>
    <col min="6151" max="6154" width="14.7109375" style="2" customWidth="1"/>
    <col min="6155" max="6156" width="14.85546875" style="2" customWidth="1"/>
    <col min="6157" max="6157" width="1.7109375" style="2" customWidth="1"/>
    <col min="6158" max="6158" width="18.42578125" style="2" bestFit="1" customWidth="1"/>
    <col min="6159" max="6403" width="11.42578125" style="2"/>
    <col min="6404" max="6404" width="1.140625" style="2" customWidth="1"/>
    <col min="6405" max="6405" width="1.7109375" style="2" customWidth="1"/>
    <col min="6406" max="6406" width="60" style="2" customWidth="1"/>
    <col min="6407" max="6410" width="14.7109375" style="2" customWidth="1"/>
    <col min="6411" max="6412" width="14.85546875" style="2" customWidth="1"/>
    <col min="6413" max="6413" width="1.7109375" style="2" customWidth="1"/>
    <col min="6414" max="6414" width="18.42578125" style="2" bestFit="1" customWidth="1"/>
    <col min="6415" max="6659" width="11.42578125" style="2"/>
    <col min="6660" max="6660" width="1.140625" style="2" customWidth="1"/>
    <col min="6661" max="6661" width="1.7109375" style="2" customWidth="1"/>
    <col min="6662" max="6662" width="60" style="2" customWidth="1"/>
    <col min="6663" max="6666" width="14.7109375" style="2" customWidth="1"/>
    <col min="6667" max="6668" width="14.85546875" style="2" customWidth="1"/>
    <col min="6669" max="6669" width="1.7109375" style="2" customWidth="1"/>
    <col min="6670" max="6670" width="18.42578125" style="2" bestFit="1" customWidth="1"/>
    <col min="6671" max="6915" width="11.42578125" style="2"/>
    <col min="6916" max="6916" width="1.140625" style="2" customWidth="1"/>
    <col min="6917" max="6917" width="1.7109375" style="2" customWidth="1"/>
    <col min="6918" max="6918" width="60" style="2" customWidth="1"/>
    <col min="6919" max="6922" width="14.7109375" style="2" customWidth="1"/>
    <col min="6923" max="6924" width="14.85546875" style="2" customWidth="1"/>
    <col min="6925" max="6925" width="1.7109375" style="2" customWidth="1"/>
    <col min="6926" max="6926" width="18.42578125" style="2" bestFit="1" customWidth="1"/>
    <col min="6927" max="7171" width="11.42578125" style="2"/>
    <col min="7172" max="7172" width="1.140625" style="2" customWidth="1"/>
    <col min="7173" max="7173" width="1.7109375" style="2" customWidth="1"/>
    <col min="7174" max="7174" width="60" style="2" customWidth="1"/>
    <col min="7175" max="7178" width="14.7109375" style="2" customWidth="1"/>
    <col min="7179" max="7180" width="14.85546875" style="2" customWidth="1"/>
    <col min="7181" max="7181" width="1.7109375" style="2" customWidth="1"/>
    <col min="7182" max="7182" width="18.42578125" style="2" bestFit="1" customWidth="1"/>
    <col min="7183" max="7427" width="11.42578125" style="2"/>
    <col min="7428" max="7428" width="1.140625" style="2" customWidth="1"/>
    <col min="7429" max="7429" width="1.7109375" style="2" customWidth="1"/>
    <col min="7430" max="7430" width="60" style="2" customWidth="1"/>
    <col min="7431" max="7434" width="14.7109375" style="2" customWidth="1"/>
    <col min="7435" max="7436" width="14.85546875" style="2" customWidth="1"/>
    <col min="7437" max="7437" width="1.7109375" style="2" customWidth="1"/>
    <col min="7438" max="7438" width="18.42578125" style="2" bestFit="1" customWidth="1"/>
    <col min="7439" max="7683" width="11.42578125" style="2"/>
    <col min="7684" max="7684" width="1.140625" style="2" customWidth="1"/>
    <col min="7685" max="7685" width="1.7109375" style="2" customWidth="1"/>
    <col min="7686" max="7686" width="60" style="2" customWidth="1"/>
    <col min="7687" max="7690" width="14.7109375" style="2" customWidth="1"/>
    <col min="7691" max="7692" width="14.85546875" style="2" customWidth="1"/>
    <col min="7693" max="7693" width="1.7109375" style="2" customWidth="1"/>
    <col min="7694" max="7694" width="18.42578125" style="2" bestFit="1" customWidth="1"/>
    <col min="7695" max="7939" width="11.42578125" style="2"/>
    <col min="7940" max="7940" width="1.140625" style="2" customWidth="1"/>
    <col min="7941" max="7941" width="1.7109375" style="2" customWidth="1"/>
    <col min="7942" max="7942" width="60" style="2" customWidth="1"/>
    <col min="7943" max="7946" width="14.7109375" style="2" customWidth="1"/>
    <col min="7947" max="7948" width="14.85546875" style="2" customWidth="1"/>
    <col min="7949" max="7949" width="1.7109375" style="2" customWidth="1"/>
    <col min="7950" max="7950" width="18.42578125" style="2" bestFit="1" customWidth="1"/>
    <col min="7951" max="8195" width="11.42578125" style="2"/>
    <col min="8196" max="8196" width="1.140625" style="2" customWidth="1"/>
    <col min="8197" max="8197" width="1.7109375" style="2" customWidth="1"/>
    <col min="8198" max="8198" width="60" style="2" customWidth="1"/>
    <col min="8199" max="8202" width="14.7109375" style="2" customWidth="1"/>
    <col min="8203" max="8204" width="14.85546875" style="2" customWidth="1"/>
    <col min="8205" max="8205" width="1.7109375" style="2" customWidth="1"/>
    <col min="8206" max="8206" width="18.42578125" style="2" bestFit="1" customWidth="1"/>
    <col min="8207" max="8451" width="11.42578125" style="2"/>
    <col min="8452" max="8452" width="1.140625" style="2" customWidth="1"/>
    <col min="8453" max="8453" width="1.7109375" style="2" customWidth="1"/>
    <col min="8454" max="8454" width="60" style="2" customWidth="1"/>
    <col min="8455" max="8458" width="14.7109375" style="2" customWidth="1"/>
    <col min="8459" max="8460" width="14.85546875" style="2" customWidth="1"/>
    <col min="8461" max="8461" width="1.7109375" style="2" customWidth="1"/>
    <col min="8462" max="8462" width="18.42578125" style="2" bestFit="1" customWidth="1"/>
    <col min="8463" max="8707" width="11.42578125" style="2"/>
    <col min="8708" max="8708" width="1.140625" style="2" customWidth="1"/>
    <col min="8709" max="8709" width="1.7109375" style="2" customWidth="1"/>
    <col min="8710" max="8710" width="60" style="2" customWidth="1"/>
    <col min="8711" max="8714" width="14.7109375" style="2" customWidth="1"/>
    <col min="8715" max="8716" width="14.85546875" style="2" customWidth="1"/>
    <col min="8717" max="8717" width="1.7109375" style="2" customWidth="1"/>
    <col min="8718" max="8718" width="18.42578125" style="2" bestFit="1" customWidth="1"/>
    <col min="8719" max="8963" width="11.42578125" style="2"/>
    <col min="8964" max="8964" width="1.140625" style="2" customWidth="1"/>
    <col min="8965" max="8965" width="1.7109375" style="2" customWidth="1"/>
    <col min="8966" max="8966" width="60" style="2" customWidth="1"/>
    <col min="8967" max="8970" width="14.7109375" style="2" customWidth="1"/>
    <col min="8971" max="8972" width="14.85546875" style="2" customWidth="1"/>
    <col min="8973" max="8973" width="1.7109375" style="2" customWidth="1"/>
    <col min="8974" max="8974" width="18.42578125" style="2" bestFit="1" customWidth="1"/>
    <col min="8975" max="9219" width="11.42578125" style="2"/>
    <col min="9220" max="9220" width="1.140625" style="2" customWidth="1"/>
    <col min="9221" max="9221" width="1.7109375" style="2" customWidth="1"/>
    <col min="9222" max="9222" width="60" style="2" customWidth="1"/>
    <col min="9223" max="9226" width="14.7109375" style="2" customWidth="1"/>
    <col min="9227" max="9228" width="14.85546875" style="2" customWidth="1"/>
    <col min="9229" max="9229" width="1.7109375" style="2" customWidth="1"/>
    <col min="9230" max="9230" width="18.42578125" style="2" bestFit="1" customWidth="1"/>
    <col min="9231" max="9475" width="11.42578125" style="2"/>
    <col min="9476" max="9476" width="1.140625" style="2" customWidth="1"/>
    <col min="9477" max="9477" width="1.7109375" style="2" customWidth="1"/>
    <col min="9478" max="9478" width="60" style="2" customWidth="1"/>
    <col min="9479" max="9482" width="14.7109375" style="2" customWidth="1"/>
    <col min="9483" max="9484" width="14.85546875" style="2" customWidth="1"/>
    <col min="9485" max="9485" width="1.7109375" style="2" customWidth="1"/>
    <col min="9486" max="9486" width="18.42578125" style="2" bestFit="1" customWidth="1"/>
    <col min="9487" max="9731" width="11.42578125" style="2"/>
    <col min="9732" max="9732" width="1.140625" style="2" customWidth="1"/>
    <col min="9733" max="9733" width="1.7109375" style="2" customWidth="1"/>
    <col min="9734" max="9734" width="60" style="2" customWidth="1"/>
    <col min="9735" max="9738" width="14.7109375" style="2" customWidth="1"/>
    <col min="9739" max="9740" width="14.85546875" style="2" customWidth="1"/>
    <col min="9741" max="9741" width="1.7109375" style="2" customWidth="1"/>
    <col min="9742" max="9742" width="18.42578125" style="2" bestFit="1" customWidth="1"/>
    <col min="9743" max="9987" width="11.42578125" style="2"/>
    <col min="9988" max="9988" width="1.140625" style="2" customWidth="1"/>
    <col min="9989" max="9989" width="1.7109375" style="2" customWidth="1"/>
    <col min="9990" max="9990" width="60" style="2" customWidth="1"/>
    <col min="9991" max="9994" width="14.7109375" style="2" customWidth="1"/>
    <col min="9995" max="9996" width="14.85546875" style="2" customWidth="1"/>
    <col min="9997" max="9997" width="1.7109375" style="2" customWidth="1"/>
    <col min="9998" max="9998" width="18.42578125" style="2" bestFit="1" customWidth="1"/>
    <col min="9999" max="10243" width="11.42578125" style="2"/>
    <col min="10244" max="10244" width="1.140625" style="2" customWidth="1"/>
    <col min="10245" max="10245" width="1.7109375" style="2" customWidth="1"/>
    <col min="10246" max="10246" width="60" style="2" customWidth="1"/>
    <col min="10247" max="10250" width="14.7109375" style="2" customWidth="1"/>
    <col min="10251" max="10252" width="14.85546875" style="2" customWidth="1"/>
    <col min="10253" max="10253" width="1.7109375" style="2" customWidth="1"/>
    <col min="10254" max="10254" width="18.42578125" style="2" bestFit="1" customWidth="1"/>
    <col min="10255" max="10499" width="11.42578125" style="2"/>
    <col min="10500" max="10500" width="1.140625" style="2" customWidth="1"/>
    <col min="10501" max="10501" width="1.7109375" style="2" customWidth="1"/>
    <col min="10502" max="10502" width="60" style="2" customWidth="1"/>
    <col min="10503" max="10506" width="14.7109375" style="2" customWidth="1"/>
    <col min="10507" max="10508" width="14.85546875" style="2" customWidth="1"/>
    <col min="10509" max="10509" width="1.7109375" style="2" customWidth="1"/>
    <col min="10510" max="10510" width="18.42578125" style="2" bestFit="1" customWidth="1"/>
    <col min="10511" max="10755" width="11.42578125" style="2"/>
    <col min="10756" max="10756" width="1.140625" style="2" customWidth="1"/>
    <col min="10757" max="10757" width="1.7109375" style="2" customWidth="1"/>
    <col min="10758" max="10758" width="60" style="2" customWidth="1"/>
    <col min="10759" max="10762" width="14.7109375" style="2" customWidth="1"/>
    <col min="10763" max="10764" width="14.85546875" style="2" customWidth="1"/>
    <col min="10765" max="10765" width="1.7109375" style="2" customWidth="1"/>
    <col min="10766" max="10766" width="18.42578125" style="2" bestFit="1" customWidth="1"/>
    <col min="10767" max="11011" width="11.42578125" style="2"/>
    <col min="11012" max="11012" width="1.140625" style="2" customWidth="1"/>
    <col min="11013" max="11013" width="1.7109375" style="2" customWidth="1"/>
    <col min="11014" max="11014" width="60" style="2" customWidth="1"/>
    <col min="11015" max="11018" width="14.7109375" style="2" customWidth="1"/>
    <col min="11019" max="11020" width="14.85546875" style="2" customWidth="1"/>
    <col min="11021" max="11021" width="1.7109375" style="2" customWidth="1"/>
    <col min="11022" max="11022" width="18.42578125" style="2" bestFit="1" customWidth="1"/>
    <col min="11023" max="11267" width="11.42578125" style="2"/>
    <col min="11268" max="11268" width="1.140625" style="2" customWidth="1"/>
    <col min="11269" max="11269" width="1.7109375" style="2" customWidth="1"/>
    <col min="11270" max="11270" width="60" style="2" customWidth="1"/>
    <col min="11271" max="11274" width="14.7109375" style="2" customWidth="1"/>
    <col min="11275" max="11276" width="14.85546875" style="2" customWidth="1"/>
    <col min="11277" max="11277" width="1.7109375" style="2" customWidth="1"/>
    <col min="11278" max="11278" width="18.42578125" style="2" bestFit="1" customWidth="1"/>
    <col min="11279" max="11523" width="11.42578125" style="2"/>
    <col min="11524" max="11524" width="1.140625" style="2" customWidth="1"/>
    <col min="11525" max="11525" width="1.7109375" style="2" customWidth="1"/>
    <col min="11526" max="11526" width="60" style="2" customWidth="1"/>
    <col min="11527" max="11530" width="14.7109375" style="2" customWidth="1"/>
    <col min="11531" max="11532" width="14.85546875" style="2" customWidth="1"/>
    <col min="11533" max="11533" width="1.7109375" style="2" customWidth="1"/>
    <col min="11534" max="11534" width="18.42578125" style="2" bestFit="1" customWidth="1"/>
    <col min="11535" max="11779" width="11.42578125" style="2"/>
    <col min="11780" max="11780" width="1.140625" style="2" customWidth="1"/>
    <col min="11781" max="11781" width="1.7109375" style="2" customWidth="1"/>
    <col min="11782" max="11782" width="60" style="2" customWidth="1"/>
    <col min="11783" max="11786" width="14.7109375" style="2" customWidth="1"/>
    <col min="11787" max="11788" width="14.85546875" style="2" customWidth="1"/>
    <col min="11789" max="11789" width="1.7109375" style="2" customWidth="1"/>
    <col min="11790" max="11790" width="18.42578125" style="2" bestFit="1" customWidth="1"/>
    <col min="11791" max="12035" width="11.42578125" style="2"/>
    <col min="12036" max="12036" width="1.140625" style="2" customWidth="1"/>
    <col min="12037" max="12037" width="1.7109375" style="2" customWidth="1"/>
    <col min="12038" max="12038" width="60" style="2" customWidth="1"/>
    <col min="12039" max="12042" width="14.7109375" style="2" customWidth="1"/>
    <col min="12043" max="12044" width="14.85546875" style="2" customWidth="1"/>
    <col min="12045" max="12045" width="1.7109375" style="2" customWidth="1"/>
    <col min="12046" max="12046" width="18.42578125" style="2" bestFit="1" customWidth="1"/>
    <col min="12047" max="12291" width="11.42578125" style="2"/>
    <col min="12292" max="12292" width="1.140625" style="2" customWidth="1"/>
    <col min="12293" max="12293" width="1.7109375" style="2" customWidth="1"/>
    <col min="12294" max="12294" width="60" style="2" customWidth="1"/>
    <col min="12295" max="12298" width="14.7109375" style="2" customWidth="1"/>
    <col min="12299" max="12300" width="14.85546875" style="2" customWidth="1"/>
    <col min="12301" max="12301" width="1.7109375" style="2" customWidth="1"/>
    <col min="12302" max="12302" width="18.42578125" style="2" bestFit="1" customWidth="1"/>
    <col min="12303" max="12547" width="11.42578125" style="2"/>
    <col min="12548" max="12548" width="1.140625" style="2" customWidth="1"/>
    <col min="12549" max="12549" width="1.7109375" style="2" customWidth="1"/>
    <col min="12550" max="12550" width="60" style="2" customWidth="1"/>
    <col min="12551" max="12554" width="14.7109375" style="2" customWidth="1"/>
    <col min="12555" max="12556" width="14.85546875" style="2" customWidth="1"/>
    <col min="12557" max="12557" width="1.7109375" style="2" customWidth="1"/>
    <col min="12558" max="12558" width="18.42578125" style="2" bestFit="1" customWidth="1"/>
    <col min="12559" max="12803" width="11.42578125" style="2"/>
    <col min="12804" max="12804" width="1.140625" style="2" customWidth="1"/>
    <col min="12805" max="12805" width="1.7109375" style="2" customWidth="1"/>
    <col min="12806" max="12806" width="60" style="2" customWidth="1"/>
    <col min="12807" max="12810" width="14.7109375" style="2" customWidth="1"/>
    <col min="12811" max="12812" width="14.85546875" style="2" customWidth="1"/>
    <col min="12813" max="12813" width="1.7109375" style="2" customWidth="1"/>
    <col min="12814" max="12814" width="18.42578125" style="2" bestFit="1" customWidth="1"/>
    <col min="12815" max="13059" width="11.42578125" style="2"/>
    <col min="13060" max="13060" width="1.140625" style="2" customWidth="1"/>
    <col min="13061" max="13061" width="1.7109375" style="2" customWidth="1"/>
    <col min="13062" max="13062" width="60" style="2" customWidth="1"/>
    <col min="13063" max="13066" width="14.7109375" style="2" customWidth="1"/>
    <col min="13067" max="13068" width="14.85546875" style="2" customWidth="1"/>
    <col min="13069" max="13069" width="1.7109375" style="2" customWidth="1"/>
    <col min="13070" max="13070" width="18.42578125" style="2" bestFit="1" customWidth="1"/>
    <col min="13071" max="13315" width="11.42578125" style="2"/>
    <col min="13316" max="13316" width="1.140625" style="2" customWidth="1"/>
    <col min="13317" max="13317" width="1.7109375" style="2" customWidth="1"/>
    <col min="13318" max="13318" width="60" style="2" customWidth="1"/>
    <col min="13319" max="13322" width="14.7109375" style="2" customWidth="1"/>
    <col min="13323" max="13324" width="14.85546875" style="2" customWidth="1"/>
    <col min="13325" max="13325" width="1.7109375" style="2" customWidth="1"/>
    <col min="13326" max="13326" width="18.42578125" style="2" bestFit="1" customWidth="1"/>
    <col min="13327" max="13571" width="11.42578125" style="2"/>
    <col min="13572" max="13572" width="1.140625" style="2" customWidth="1"/>
    <col min="13573" max="13573" width="1.7109375" style="2" customWidth="1"/>
    <col min="13574" max="13574" width="60" style="2" customWidth="1"/>
    <col min="13575" max="13578" width="14.7109375" style="2" customWidth="1"/>
    <col min="13579" max="13580" width="14.85546875" style="2" customWidth="1"/>
    <col min="13581" max="13581" width="1.7109375" style="2" customWidth="1"/>
    <col min="13582" max="13582" width="18.42578125" style="2" bestFit="1" customWidth="1"/>
    <col min="13583" max="13827" width="11.42578125" style="2"/>
    <col min="13828" max="13828" width="1.140625" style="2" customWidth="1"/>
    <col min="13829" max="13829" width="1.7109375" style="2" customWidth="1"/>
    <col min="13830" max="13830" width="60" style="2" customWidth="1"/>
    <col min="13831" max="13834" width="14.7109375" style="2" customWidth="1"/>
    <col min="13835" max="13836" width="14.85546875" style="2" customWidth="1"/>
    <col min="13837" max="13837" width="1.7109375" style="2" customWidth="1"/>
    <col min="13838" max="13838" width="18.42578125" style="2" bestFit="1" customWidth="1"/>
    <col min="13839" max="14083" width="11.42578125" style="2"/>
    <col min="14084" max="14084" width="1.140625" style="2" customWidth="1"/>
    <col min="14085" max="14085" width="1.7109375" style="2" customWidth="1"/>
    <col min="14086" max="14086" width="60" style="2" customWidth="1"/>
    <col min="14087" max="14090" width="14.7109375" style="2" customWidth="1"/>
    <col min="14091" max="14092" width="14.85546875" style="2" customWidth="1"/>
    <col min="14093" max="14093" width="1.7109375" style="2" customWidth="1"/>
    <col min="14094" max="14094" width="18.42578125" style="2" bestFit="1" customWidth="1"/>
    <col min="14095" max="14339" width="11.42578125" style="2"/>
    <col min="14340" max="14340" width="1.140625" style="2" customWidth="1"/>
    <col min="14341" max="14341" width="1.7109375" style="2" customWidth="1"/>
    <col min="14342" max="14342" width="60" style="2" customWidth="1"/>
    <col min="14343" max="14346" width="14.7109375" style="2" customWidth="1"/>
    <col min="14347" max="14348" width="14.85546875" style="2" customWidth="1"/>
    <col min="14349" max="14349" width="1.7109375" style="2" customWidth="1"/>
    <col min="14350" max="14350" width="18.42578125" style="2" bestFit="1" customWidth="1"/>
    <col min="14351" max="14595" width="11.42578125" style="2"/>
    <col min="14596" max="14596" width="1.140625" style="2" customWidth="1"/>
    <col min="14597" max="14597" width="1.7109375" style="2" customWidth="1"/>
    <col min="14598" max="14598" width="60" style="2" customWidth="1"/>
    <col min="14599" max="14602" width="14.7109375" style="2" customWidth="1"/>
    <col min="14603" max="14604" width="14.85546875" style="2" customWidth="1"/>
    <col min="14605" max="14605" width="1.7109375" style="2" customWidth="1"/>
    <col min="14606" max="14606" width="18.42578125" style="2" bestFit="1" customWidth="1"/>
    <col min="14607" max="14851" width="11.42578125" style="2"/>
    <col min="14852" max="14852" width="1.140625" style="2" customWidth="1"/>
    <col min="14853" max="14853" width="1.7109375" style="2" customWidth="1"/>
    <col min="14854" max="14854" width="60" style="2" customWidth="1"/>
    <col min="14855" max="14858" width="14.7109375" style="2" customWidth="1"/>
    <col min="14859" max="14860" width="14.85546875" style="2" customWidth="1"/>
    <col min="14861" max="14861" width="1.7109375" style="2" customWidth="1"/>
    <col min="14862" max="14862" width="18.42578125" style="2" bestFit="1" customWidth="1"/>
    <col min="14863" max="15107" width="11.42578125" style="2"/>
    <col min="15108" max="15108" width="1.140625" style="2" customWidth="1"/>
    <col min="15109" max="15109" width="1.7109375" style="2" customWidth="1"/>
    <col min="15110" max="15110" width="60" style="2" customWidth="1"/>
    <col min="15111" max="15114" width="14.7109375" style="2" customWidth="1"/>
    <col min="15115" max="15116" width="14.85546875" style="2" customWidth="1"/>
    <col min="15117" max="15117" width="1.7109375" style="2" customWidth="1"/>
    <col min="15118" max="15118" width="18.42578125" style="2" bestFit="1" customWidth="1"/>
    <col min="15119" max="15363" width="11.42578125" style="2"/>
    <col min="15364" max="15364" width="1.140625" style="2" customWidth="1"/>
    <col min="15365" max="15365" width="1.7109375" style="2" customWidth="1"/>
    <col min="15366" max="15366" width="60" style="2" customWidth="1"/>
    <col min="15367" max="15370" width="14.7109375" style="2" customWidth="1"/>
    <col min="15371" max="15372" width="14.85546875" style="2" customWidth="1"/>
    <col min="15373" max="15373" width="1.7109375" style="2" customWidth="1"/>
    <col min="15374" max="15374" width="18.42578125" style="2" bestFit="1" customWidth="1"/>
    <col min="15375" max="15619" width="11.42578125" style="2"/>
    <col min="15620" max="15620" width="1.140625" style="2" customWidth="1"/>
    <col min="15621" max="15621" width="1.7109375" style="2" customWidth="1"/>
    <col min="15622" max="15622" width="60" style="2" customWidth="1"/>
    <col min="15623" max="15626" width="14.7109375" style="2" customWidth="1"/>
    <col min="15627" max="15628" width="14.85546875" style="2" customWidth="1"/>
    <col min="15629" max="15629" width="1.7109375" style="2" customWidth="1"/>
    <col min="15630" max="15630" width="18.42578125" style="2" bestFit="1" customWidth="1"/>
    <col min="15631" max="15875" width="11.42578125" style="2"/>
    <col min="15876" max="15876" width="1.140625" style="2" customWidth="1"/>
    <col min="15877" max="15877" width="1.7109375" style="2" customWidth="1"/>
    <col min="15878" max="15878" width="60" style="2" customWidth="1"/>
    <col min="15879" max="15882" width="14.7109375" style="2" customWidth="1"/>
    <col min="15883" max="15884" width="14.85546875" style="2" customWidth="1"/>
    <col min="15885" max="15885" width="1.7109375" style="2" customWidth="1"/>
    <col min="15886" max="15886" width="18.42578125" style="2" bestFit="1" customWidth="1"/>
    <col min="15887" max="16131" width="11.42578125" style="2"/>
    <col min="16132" max="16132" width="1.140625" style="2" customWidth="1"/>
    <col min="16133" max="16133" width="1.7109375" style="2" customWidth="1"/>
    <col min="16134" max="16134" width="60" style="2" customWidth="1"/>
    <col min="16135" max="16138" width="14.7109375" style="2" customWidth="1"/>
    <col min="16139" max="16140" width="14.85546875" style="2" customWidth="1"/>
    <col min="16141" max="16141" width="1.7109375" style="2" customWidth="1"/>
    <col min="16142" max="16142" width="18.42578125" style="2" bestFit="1" customWidth="1"/>
    <col min="16143" max="16384" width="11.42578125" style="2"/>
  </cols>
  <sheetData>
    <row r="1" spans="1:14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14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</row>
    <row r="5" spans="1:14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</row>
    <row r="6" spans="1:14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"/>
    </row>
    <row r="7" spans="1:14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s="5" customFormat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</row>
    <row r="10" spans="1:14" s="5" customForma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"/>
    </row>
    <row r="11" spans="1:14" s="5" customFormat="1" ht="18" customHeight="1" x14ac:dyDescent="0.25">
      <c r="A11" s="3"/>
      <c r="B11" s="69" t="s">
        <v>38</v>
      </c>
      <c r="C11" s="68"/>
      <c r="D11" s="68"/>
      <c r="E11" s="68"/>
      <c r="F11" s="68"/>
      <c r="G11" s="68"/>
      <c r="H11" s="68"/>
      <c r="I11" s="68"/>
      <c r="J11" s="363"/>
      <c r="K11" s="68"/>
      <c r="L11" s="68"/>
      <c r="M11" s="68"/>
      <c r="N11" s="3"/>
    </row>
    <row r="12" spans="1:14" ht="19.5" x14ac:dyDescent="0.2">
      <c r="A12" s="288" t="s">
        <v>26</v>
      </c>
      <c r="B12" s="8"/>
      <c r="C12" s="8"/>
      <c r="D12" s="8"/>
      <c r="E12" s="8"/>
      <c r="F12" s="8"/>
      <c r="G12" s="8"/>
      <c r="H12" s="8"/>
      <c r="I12" s="8"/>
      <c r="J12" s="364"/>
      <c r="K12" s="8"/>
      <c r="L12" s="8"/>
      <c r="M12" s="8"/>
    </row>
    <row r="13" spans="1:14" ht="13.5" thickBot="1" x14ac:dyDescent="0.25">
      <c r="C13" s="39"/>
      <c r="D13" s="39"/>
      <c r="E13" s="39"/>
      <c r="F13" s="39"/>
      <c r="G13" s="39"/>
      <c r="H13" s="39"/>
      <c r="I13" s="39"/>
      <c r="J13" s="111"/>
      <c r="K13" s="111"/>
      <c r="L13" s="111"/>
      <c r="M13" s="332">
        <v>44365</v>
      </c>
    </row>
    <row r="14" spans="1:14" ht="139.5" customHeight="1" thickTop="1" x14ac:dyDescent="0.25">
      <c r="A14" s="354"/>
      <c r="B14" s="383" t="s">
        <v>27</v>
      </c>
      <c r="C14" s="366" t="s">
        <v>111</v>
      </c>
      <c r="D14" s="366" t="s">
        <v>112</v>
      </c>
      <c r="E14" s="367" t="s">
        <v>54</v>
      </c>
      <c r="F14" s="366" t="s">
        <v>113</v>
      </c>
      <c r="G14" s="366" t="s">
        <v>114</v>
      </c>
      <c r="H14" s="368" t="s">
        <v>115</v>
      </c>
      <c r="I14" s="369" t="s">
        <v>116</v>
      </c>
      <c r="K14"/>
      <c r="L14" s="353" t="s">
        <v>37</v>
      </c>
      <c r="M14" s="333" t="s">
        <v>88</v>
      </c>
    </row>
    <row r="15" spans="1:14" ht="25.5" customHeight="1" x14ac:dyDescent="0.25">
      <c r="A15" s="355"/>
      <c r="B15" s="384"/>
      <c r="C15" s="370" t="s">
        <v>36</v>
      </c>
      <c r="D15" s="370" t="s">
        <v>89</v>
      </c>
      <c r="E15" s="371" t="s">
        <v>117</v>
      </c>
      <c r="F15" s="371" t="s">
        <v>90</v>
      </c>
      <c r="G15" s="371" t="s">
        <v>118</v>
      </c>
      <c r="H15" s="372" t="s">
        <v>119</v>
      </c>
      <c r="I15" s="373" t="s">
        <v>49</v>
      </c>
      <c r="K15"/>
      <c r="L15" s="149" t="s">
        <v>102</v>
      </c>
      <c r="M15" s="334" t="s">
        <v>91</v>
      </c>
    </row>
    <row r="16" spans="1:14" s="61" customFormat="1" ht="30" customHeight="1" x14ac:dyDescent="0.25">
      <c r="A16" s="356"/>
      <c r="B16" s="357" t="s">
        <v>28</v>
      </c>
      <c r="C16" s="349">
        <v>189862995.19000006</v>
      </c>
      <c r="D16" s="349"/>
      <c r="E16" s="349"/>
      <c r="F16" s="349">
        <v>10585000</v>
      </c>
      <c r="G16" s="349"/>
      <c r="H16" s="358"/>
      <c r="I16" s="359">
        <f>+'Regla DFA'!D37</f>
        <v>208366972.98000002</v>
      </c>
      <c r="K16"/>
      <c r="L16" s="211" t="e">
        <f>+G16-#REF!</f>
        <v>#REF!</v>
      </c>
      <c r="M16" s="335" t="e">
        <f>ROUND((+#REF!*2.9%+#REF!),2)</f>
        <v>#REF!</v>
      </c>
      <c r="N16" s="113"/>
    </row>
    <row r="17" spans="1:15" s="61" customFormat="1" ht="30" customHeight="1" x14ac:dyDescent="0.25">
      <c r="A17" s="356"/>
      <c r="B17" s="357" t="s">
        <v>50</v>
      </c>
      <c r="C17" s="349">
        <v>181486670.31999999</v>
      </c>
      <c r="D17" s="349"/>
      <c r="E17" s="349"/>
      <c r="F17" s="349"/>
      <c r="G17" s="349">
        <v>0</v>
      </c>
      <c r="H17" s="358">
        <v>0</v>
      </c>
      <c r="I17" s="359">
        <f>+'Regla OOAA'!D36</f>
        <v>193404942.75</v>
      </c>
      <c r="K17"/>
      <c r="L17" s="211" t="e">
        <f>+G17-#REF!</f>
        <v>#REF!</v>
      </c>
      <c r="M17" s="335" t="e">
        <f>ROUND((+#REF!*2.9%+#REF!),2)</f>
        <v>#REF!</v>
      </c>
      <c r="N17" s="113"/>
    </row>
    <row r="18" spans="1:15" s="61" customFormat="1" ht="30" customHeight="1" x14ac:dyDescent="0.25">
      <c r="A18" s="356"/>
      <c r="B18" s="357" t="s">
        <v>29</v>
      </c>
      <c r="C18" s="349">
        <v>5269491.4399999985</v>
      </c>
      <c r="D18" s="349"/>
      <c r="E18" s="349"/>
      <c r="F18" s="349"/>
      <c r="G18" s="349">
        <v>0</v>
      </c>
      <c r="H18" s="358">
        <v>0</v>
      </c>
      <c r="I18" s="359">
        <f>+'Regla OOAA'!E36</f>
        <v>6534108.8399999999</v>
      </c>
      <c r="K18"/>
      <c r="L18" s="211" t="e">
        <f>+G18-#REF!</f>
        <v>#REF!</v>
      </c>
      <c r="M18" s="335" t="e">
        <f>ROUND((+#REF!*2.9%+#REF!),2)</f>
        <v>#REF!</v>
      </c>
      <c r="N18" s="113"/>
    </row>
    <row r="19" spans="1:15" s="61" customFormat="1" ht="30" customHeight="1" x14ac:dyDescent="0.25">
      <c r="A19" s="356"/>
      <c r="B19" s="357" t="s">
        <v>31</v>
      </c>
      <c r="C19" s="349">
        <v>14057167.269999998</v>
      </c>
      <c r="D19" s="349"/>
      <c r="E19" s="349"/>
      <c r="F19" s="349"/>
      <c r="G19" s="349">
        <v>0</v>
      </c>
      <c r="H19" s="358">
        <v>0</v>
      </c>
      <c r="I19" s="359">
        <f>+'Regla OOAA'!F36</f>
        <v>14889865.51</v>
      </c>
      <c r="K19"/>
      <c r="L19" s="211" t="e">
        <f>+G19-#REF!</f>
        <v>#REF!</v>
      </c>
      <c r="M19" s="335" t="e">
        <f>ROUND((+#REF!*2.9%+#REF!),2)</f>
        <v>#REF!</v>
      </c>
      <c r="N19" s="113"/>
    </row>
    <row r="20" spans="1:15" s="61" customFormat="1" ht="30" customHeight="1" x14ac:dyDescent="0.25">
      <c r="A20" s="356"/>
      <c r="B20" s="357" t="s">
        <v>92</v>
      </c>
      <c r="C20" s="349">
        <v>1608309.5999999994</v>
      </c>
      <c r="D20" s="349"/>
      <c r="E20" s="349"/>
      <c r="F20" s="349"/>
      <c r="G20" s="349">
        <v>0</v>
      </c>
      <c r="H20" s="358">
        <v>0</v>
      </c>
      <c r="I20" s="359">
        <f>+'Regla SSPP'!D39</f>
        <v>2923688.2600000002</v>
      </c>
      <c r="K20"/>
      <c r="L20" s="211" t="e">
        <f>+G20-#REF!</f>
        <v>#REF!</v>
      </c>
      <c r="M20" s="335" t="e">
        <f>ROUND((+#REF!*2.9%+#REF!),2)</f>
        <v>#REF!</v>
      </c>
      <c r="N20" s="113"/>
      <c r="O20" s="336"/>
    </row>
    <row r="21" spans="1:15" s="61" customFormat="1" ht="20.100000000000001" customHeight="1" x14ac:dyDescent="0.25">
      <c r="A21" s="356"/>
      <c r="B21" s="357" t="s">
        <v>93</v>
      </c>
      <c r="C21" s="349">
        <v>14965056.610000001</v>
      </c>
      <c r="D21" s="349"/>
      <c r="E21" s="349"/>
      <c r="F21" s="349"/>
      <c r="G21" s="349">
        <v>0</v>
      </c>
      <c r="H21" s="358">
        <v>0</v>
      </c>
      <c r="I21" s="359">
        <f>+'Regla SSPP'!E39</f>
        <v>16795418.900000002</v>
      </c>
      <c r="K21"/>
      <c r="L21" s="211" t="e">
        <f>+G21-#REF!</f>
        <v>#REF!</v>
      </c>
      <c r="M21" s="335" t="e">
        <f>ROUND((+#REF!*2.9%+#REF!),2)</f>
        <v>#REF!</v>
      </c>
      <c r="N21" s="113"/>
      <c r="O21" s="336"/>
    </row>
    <row r="22" spans="1:15" s="61" customFormat="1" ht="20.100000000000001" customHeight="1" x14ac:dyDescent="0.25">
      <c r="A22" s="356"/>
      <c r="B22" s="357" t="s">
        <v>94</v>
      </c>
      <c r="C22" s="349">
        <v>7127963.0200000014</v>
      </c>
      <c r="D22" s="349"/>
      <c r="E22" s="349"/>
      <c r="F22" s="349"/>
      <c r="G22" s="349">
        <v>0</v>
      </c>
      <c r="H22" s="358">
        <v>0</v>
      </c>
      <c r="I22" s="359">
        <f>+'Regla SSPP'!F39</f>
        <v>9314749.5300000012</v>
      </c>
      <c r="K22"/>
      <c r="L22" s="211" t="e">
        <f>+G22-#REF!</f>
        <v>#REF!</v>
      </c>
      <c r="M22" s="335" t="e">
        <f>ROUND((+#REF!*2.9%+#REF!),2)</f>
        <v>#REF!</v>
      </c>
      <c r="N22" s="113"/>
      <c r="O22" s="113"/>
    </row>
    <row r="23" spans="1:15" s="61" customFormat="1" ht="20.100000000000001" customHeight="1" x14ac:dyDescent="0.25">
      <c r="A23" s="356"/>
      <c r="B23" s="357" t="s">
        <v>95</v>
      </c>
      <c r="C23" s="349">
        <v>888867.42</v>
      </c>
      <c r="D23" s="349"/>
      <c r="E23" s="349"/>
      <c r="F23" s="349"/>
      <c r="G23" s="349">
        <v>0</v>
      </c>
      <c r="H23" s="358">
        <v>0</v>
      </c>
      <c r="I23" s="359">
        <f>+'Regla SSPP'!G39</f>
        <v>1069810.68</v>
      </c>
      <c r="K23"/>
      <c r="L23" s="211" t="e">
        <f>+G23-#REF!</f>
        <v>#REF!</v>
      </c>
      <c r="M23" s="335" t="e">
        <f>ROUND((+#REF!*2.9%+#REF!),2)</f>
        <v>#REF!</v>
      </c>
      <c r="N23" s="113"/>
    </row>
    <row r="24" spans="1:15" s="61" customFormat="1" ht="20.100000000000001" customHeight="1" x14ac:dyDescent="0.25">
      <c r="A24" s="356"/>
      <c r="B24" s="357" t="s">
        <v>96</v>
      </c>
      <c r="C24" s="349">
        <v>1316599.8600000001</v>
      </c>
      <c r="D24" s="349"/>
      <c r="E24" s="349"/>
      <c r="F24" s="349"/>
      <c r="G24" s="349">
        <v>0</v>
      </c>
      <c r="H24" s="358">
        <v>0</v>
      </c>
      <c r="I24" s="359">
        <f>+'Regla SSPP'!H39</f>
        <v>801989.8600000001</v>
      </c>
      <c r="K24"/>
      <c r="L24" s="211" t="e">
        <f>+G24-#REF!</f>
        <v>#REF!</v>
      </c>
      <c r="M24" s="335" t="e">
        <f>ROUND((+#REF!*2.9%+#REF!),2)</f>
        <v>#REF!</v>
      </c>
      <c r="N24" s="113"/>
    </row>
    <row r="25" spans="1:15" s="61" customFormat="1" ht="20.100000000000001" customHeight="1" x14ac:dyDescent="0.25">
      <c r="A25" s="356"/>
      <c r="B25" s="357" t="s">
        <v>97</v>
      </c>
      <c r="C25" s="349"/>
      <c r="D25" s="349"/>
      <c r="E25" s="349"/>
      <c r="F25" s="349"/>
      <c r="G25" s="349"/>
      <c r="H25" s="358"/>
      <c r="I25" s="359">
        <f>+'Regla SSPP'!I39</f>
        <v>20223.03</v>
      </c>
      <c r="K25"/>
      <c r="L25" s="211"/>
      <c r="M25" s="335"/>
      <c r="N25" s="113"/>
    </row>
    <row r="26" spans="1:15" s="61" customFormat="1" ht="20.100000000000001" customHeight="1" x14ac:dyDescent="0.25">
      <c r="A26" s="356"/>
      <c r="B26" s="357" t="s">
        <v>103</v>
      </c>
      <c r="C26" s="349">
        <v>454444.43</v>
      </c>
      <c r="D26" s="349"/>
      <c r="E26" s="349"/>
      <c r="F26" s="349"/>
      <c r="G26" s="349">
        <v>0</v>
      </c>
      <c r="H26" s="358">
        <v>0</v>
      </c>
      <c r="I26" s="359">
        <f>+'Regla Fundaciones'!D38</f>
        <v>480274.5</v>
      </c>
      <c r="K26"/>
      <c r="L26" s="211" t="e">
        <f>+G26-#REF!</f>
        <v>#REF!</v>
      </c>
      <c r="M26" s="335" t="e">
        <f>ROUND((+#REF!*2.9%+#REF!),2)</f>
        <v>#REF!</v>
      </c>
      <c r="N26" s="113"/>
    </row>
    <row r="27" spans="1:15" s="61" customFormat="1" ht="30" customHeight="1" x14ac:dyDescent="0.25">
      <c r="A27" s="356"/>
      <c r="B27" s="357" t="s">
        <v>98</v>
      </c>
      <c r="C27" s="349">
        <v>1679524.12</v>
      </c>
      <c r="D27" s="349"/>
      <c r="E27" s="349"/>
      <c r="F27" s="349"/>
      <c r="G27" s="349">
        <v>0</v>
      </c>
      <c r="H27" s="358">
        <v>0</v>
      </c>
      <c r="I27" s="359">
        <f>+'Regla Fundaciones'!E38</f>
        <v>1554016.9300000002</v>
      </c>
      <c r="K27"/>
      <c r="L27" s="211" t="e">
        <f>+G27-#REF!</f>
        <v>#REF!</v>
      </c>
      <c r="M27" s="335" t="e">
        <f>ROUND((+#REF!*2.9%+#REF!),2)</f>
        <v>#REF!</v>
      </c>
      <c r="N27" s="113"/>
    </row>
    <row r="28" spans="1:15" s="61" customFormat="1" ht="20.100000000000001" customHeight="1" x14ac:dyDescent="0.25">
      <c r="A28" s="356"/>
      <c r="B28" s="357" t="s">
        <v>99</v>
      </c>
      <c r="C28" s="349">
        <v>4660394.18</v>
      </c>
      <c r="D28" s="349"/>
      <c r="E28" s="349"/>
      <c r="F28" s="349"/>
      <c r="G28" s="349">
        <v>0</v>
      </c>
      <c r="H28" s="358">
        <v>0</v>
      </c>
      <c r="I28" s="359">
        <f>+'Regla Fundaciones'!F38</f>
        <v>4694997.6100000003</v>
      </c>
      <c r="K28"/>
      <c r="L28" s="211" t="e">
        <f>+G28-#REF!</f>
        <v>#REF!</v>
      </c>
      <c r="M28" s="335" t="e">
        <f>ROUND((+#REF!*2.9%+#REF!),2)</f>
        <v>#REF!</v>
      </c>
      <c r="N28" s="113"/>
    </row>
    <row r="29" spans="1:15" s="61" customFormat="1" ht="30" customHeight="1" x14ac:dyDescent="0.25">
      <c r="A29" s="356"/>
      <c r="B29" s="357" t="s">
        <v>100</v>
      </c>
      <c r="C29" s="349">
        <v>1833345.04</v>
      </c>
      <c r="D29" s="349"/>
      <c r="E29" s="349"/>
      <c r="F29" s="349"/>
      <c r="G29" s="349">
        <v>0</v>
      </c>
      <c r="H29" s="358">
        <v>0</v>
      </c>
      <c r="I29" s="359">
        <f>+'Regla Fundaciones'!G38</f>
        <v>1946742.7399999998</v>
      </c>
      <c r="K29"/>
      <c r="L29" s="211" t="e">
        <f>+G29-#REF!</f>
        <v>#REF!</v>
      </c>
      <c r="M29" s="335" t="e">
        <f>ROUND((+#REF!*2.9%+#REF!),2)</f>
        <v>#REF!</v>
      </c>
      <c r="N29" s="113"/>
    </row>
    <row r="30" spans="1:15" s="61" customFormat="1" ht="30" customHeight="1" x14ac:dyDescent="0.25">
      <c r="A30" s="376"/>
      <c r="B30" s="377" t="s">
        <v>120</v>
      </c>
      <c r="C30" s="378"/>
      <c r="D30" s="378"/>
      <c r="E30" s="378"/>
      <c r="F30" s="378"/>
      <c r="G30" s="378"/>
      <c r="H30" s="379"/>
      <c r="I30" s="380">
        <f>+'Regla Fundaciones'!H38</f>
        <v>3131.42</v>
      </c>
      <c r="K30"/>
      <c r="L30" s="381"/>
      <c r="M30" s="382"/>
      <c r="N30" s="113"/>
    </row>
    <row r="31" spans="1:15" s="60" customFormat="1" ht="42.75" customHeight="1" thickBot="1" x14ac:dyDescent="0.3">
      <c r="A31" s="360" t="s">
        <v>35</v>
      </c>
      <c r="B31" s="361"/>
      <c r="C31" s="337">
        <f>SUM(C16:C29)</f>
        <v>425210828.50000012</v>
      </c>
      <c r="D31" s="337">
        <f>SUM(D16:D29)</f>
        <v>0</v>
      </c>
      <c r="E31" s="337">
        <f>SUM(E16:E29)</f>
        <v>0</v>
      </c>
      <c r="F31" s="337">
        <f>SUM(F16:F29)</f>
        <v>10585000</v>
      </c>
      <c r="G31" s="337">
        <f>SUM(G16:G29)</f>
        <v>0</v>
      </c>
      <c r="H31" s="362"/>
      <c r="I31" s="374">
        <f>SUM(I16:I30)</f>
        <v>462800933.54000002</v>
      </c>
      <c r="K31"/>
      <c r="L31" s="212" t="e">
        <f>SUM(L16:L29)</f>
        <v>#REF!</v>
      </c>
      <c r="M31" s="338" t="e">
        <f>SUM(M16:M29)</f>
        <v>#REF!</v>
      </c>
      <c r="N31" s="103"/>
    </row>
    <row r="32" spans="1:15" s="104" customFormat="1" ht="27.75" hidden="1" customHeight="1" thickBot="1" x14ac:dyDescent="0.3">
      <c r="A32" s="385" t="s">
        <v>44</v>
      </c>
      <c r="B32" s="386"/>
      <c r="C32" s="386"/>
      <c r="D32" s="386"/>
      <c r="E32" s="386"/>
      <c r="F32" s="387"/>
      <c r="G32" s="215"/>
      <c r="H32" s="215"/>
      <c r="I32" s="350"/>
      <c r="K32"/>
      <c r="L32"/>
      <c r="N32" s="152"/>
    </row>
    <row r="33" spans="1:14" s="151" customFormat="1" ht="12" customHeight="1" thickTop="1" x14ac:dyDescent="0.25">
      <c r="A33" s="339"/>
      <c r="B33" s="340"/>
      <c r="C33" s="340"/>
      <c r="D33" s="340"/>
      <c r="E33" s="340"/>
      <c r="F33" s="340"/>
      <c r="G33" s="341"/>
      <c r="H33" s="341"/>
      <c r="I33" s="341"/>
      <c r="N33" s="153"/>
    </row>
    <row r="34" spans="1:14" s="104" customFormat="1" ht="27.75" customHeight="1" x14ac:dyDescent="0.25">
      <c r="A34" s="50"/>
      <c r="B34" s="388"/>
      <c r="C34" s="388"/>
      <c r="D34" s="388"/>
      <c r="E34" s="388"/>
      <c r="F34" s="388"/>
      <c r="G34" s="388"/>
      <c r="H34" s="388"/>
      <c r="I34" s="351"/>
      <c r="N34" s="152"/>
    </row>
    <row r="35" spans="1:14" x14ac:dyDescent="0.2">
      <c r="B35" s="389"/>
      <c r="C35" s="389"/>
      <c r="D35" s="389"/>
      <c r="E35" s="389"/>
      <c r="F35" s="389"/>
      <c r="G35" s="389"/>
      <c r="H35" s="389"/>
      <c r="I35" s="352"/>
    </row>
    <row r="36" spans="1:14" s="104" customFormat="1" ht="27.75" customHeight="1" x14ac:dyDescent="0.25">
      <c r="J36" s="342"/>
      <c r="K36" s="342"/>
      <c r="L36" s="342"/>
      <c r="N36" s="152"/>
    </row>
    <row r="37" spans="1:14" x14ac:dyDescent="0.2">
      <c r="A37" s="390"/>
      <c r="B37" s="390"/>
      <c r="C37" s="35"/>
      <c r="G37" s="150"/>
      <c r="H37" s="150">
        <f>SUM(I20:I29)</f>
        <v>39601912.040000007</v>
      </c>
      <c r="I37" s="150"/>
    </row>
    <row r="38" spans="1:14" customFormat="1" ht="15" x14ac:dyDescent="0.25"/>
    <row r="39" spans="1:14" customFormat="1" ht="15" x14ac:dyDescent="0.25"/>
    <row r="40" spans="1:14" customFormat="1" ht="15" x14ac:dyDescent="0.25"/>
    <row r="41" spans="1:14" customFormat="1" ht="15" x14ac:dyDescent="0.25"/>
    <row r="42" spans="1:14" customFormat="1" ht="15" x14ac:dyDescent="0.25"/>
    <row r="43" spans="1:14" customFormat="1" ht="15" x14ac:dyDescent="0.25"/>
    <row r="44" spans="1:14" customFormat="1" ht="15" x14ac:dyDescent="0.25"/>
    <row r="45" spans="1:14" customFormat="1" ht="15" x14ac:dyDescent="0.25"/>
    <row r="46" spans="1:14" customFormat="1" ht="15" x14ac:dyDescent="0.25"/>
    <row r="47" spans="1:14" customFormat="1" ht="24.95" customHeight="1" x14ac:dyDescent="0.25"/>
    <row r="48" spans="1:14" customFormat="1" ht="24.95" customHeight="1" x14ac:dyDescent="0.25"/>
    <row r="49" spans="14:14" customFormat="1" ht="15" x14ac:dyDescent="0.25"/>
    <row r="50" spans="14:14" customFormat="1" ht="15" x14ac:dyDescent="0.25"/>
    <row r="51" spans="14:14" customFormat="1" ht="15" x14ac:dyDescent="0.25"/>
    <row r="52" spans="14:14" customFormat="1" ht="15" x14ac:dyDescent="0.25"/>
    <row r="53" spans="14:14" customFormat="1" ht="15" x14ac:dyDescent="0.25"/>
    <row r="54" spans="14:14" customFormat="1" ht="15" x14ac:dyDescent="0.25"/>
    <row r="55" spans="14:14" customFormat="1" ht="15" x14ac:dyDescent="0.25">
      <c r="N55" s="154"/>
    </row>
    <row r="56" spans="14:14" customFormat="1" ht="15" x14ac:dyDescent="0.25">
      <c r="N56" s="154"/>
    </row>
    <row r="57" spans="14:14" customFormat="1" ht="15" x14ac:dyDescent="0.25">
      <c r="N57" s="154"/>
    </row>
    <row r="58" spans="14:14" customFormat="1" ht="15" x14ac:dyDescent="0.25">
      <c r="N58" s="154"/>
    </row>
    <row r="59" spans="14:14" customFormat="1" ht="15" x14ac:dyDescent="0.25">
      <c r="N59" s="154"/>
    </row>
    <row r="60" spans="14:14" customFormat="1" ht="15" x14ac:dyDescent="0.25">
      <c r="N60" s="154"/>
    </row>
    <row r="61" spans="14:14" customFormat="1" ht="15" x14ac:dyDescent="0.25">
      <c r="N61" s="154"/>
    </row>
    <row r="62" spans="14:14" customFormat="1" ht="15" x14ac:dyDescent="0.25">
      <c r="N62" s="154"/>
    </row>
  </sheetData>
  <mergeCells count="5">
    <mergeCell ref="B14:B15"/>
    <mergeCell ref="A32:F32"/>
    <mergeCell ref="B34:H34"/>
    <mergeCell ref="B35:H35"/>
    <mergeCell ref="A37:B37"/>
  </mergeCells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40"/>
  <sheetViews>
    <sheetView showGridLines="0" showZeros="0" workbookViewId="0"/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1.42578125" style="2"/>
    <col min="10" max="10" width="16.42578125" style="2" bestFit="1" customWidth="1"/>
    <col min="11" max="11" width="15.42578125" style="2" customWidth="1"/>
    <col min="12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34</v>
      </c>
      <c r="C14" s="7"/>
      <c r="D14" s="7"/>
      <c r="E14" s="7"/>
      <c r="F14" s="8"/>
    </row>
    <row r="15" spans="2:6" x14ac:dyDescent="0.2">
      <c r="E15" s="9"/>
      <c r="F15" s="210">
        <f>+'Regla DFA'!F15</f>
        <v>44926</v>
      </c>
    </row>
    <row r="16" spans="2:6" s="10" customFormat="1" ht="29.25" customHeight="1" x14ac:dyDescent="0.25">
      <c r="B16" s="391" t="s">
        <v>1</v>
      </c>
      <c r="C16" s="392"/>
      <c r="D16" s="346">
        <v>2022</v>
      </c>
      <c r="E16" s="347">
        <v>2021</v>
      </c>
      <c r="F16" s="395" t="s">
        <v>106</v>
      </c>
    </row>
    <row r="17" spans="2:12" s="10" customFormat="1" ht="33" customHeight="1" x14ac:dyDescent="0.25">
      <c r="B17" s="393"/>
      <c r="C17" s="394"/>
      <c r="D17" s="345" t="s">
        <v>45</v>
      </c>
      <c r="E17" s="87" t="s">
        <v>2</v>
      </c>
      <c r="F17" s="396"/>
    </row>
    <row r="18" spans="2:12" s="15" customFormat="1" ht="30" customHeight="1" x14ac:dyDescent="0.25">
      <c r="B18" s="11"/>
      <c r="C18" s="12" t="s">
        <v>3</v>
      </c>
      <c r="D18" s="72">
        <f>+D36</f>
        <v>462800933.54000044</v>
      </c>
      <c r="E18" s="13">
        <f>+E36</f>
        <v>425210828.5</v>
      </c>
      <c r="F18" s="14">
        <f>IF(ISERROR((ABS(D18)-ABS(E18))/ABS(E18)),"",(ABS(D18)-ABS(E18))/ABS(E18))</f>
        <v>8.8403451936079847E-2</v>
      </c>
    </row>
    <row r="19" spans="2:12" ht="21.75" customHeight="1" thickBot="1" x14ac:dyDescent="0.25">
      <c r="B19" s="16"/>
      <c r="C19" s="88" t="s">
        <v>46</v>
      </c>
      <c r="D19" s="216" t="s">
        <v>55</v>
      </c>
      <c r="E19" s="217"/>
      <c r="F19" s="348"/>
    </row>
    <row r="20" spans="2:12" ht="13.5" thickTop="1" x14ac:dyDescent="0.2"/>
    <row r="21" spans="2:12" ht="5.0999999999999996" customHeight="1" x14ac:dyDescent="0.2"/>
    <row r="22" spans="2:12" s="20" customFormat="1" ht="25.5" x14ac:dyDescent="0.2">
      <c r="B22" s="17" t="s">
        <v>4</v>
      </c>
      <c r="C22" s="18"/>
      <c r="D22" s="89" t="s">
        <v>39</v>
      </c>
      <c r="E22" s="90" t="s">
        <v>39</v>
      </c>
      <c r="F22" s="19" t="s">
        <v>6</v>
      </c>
    </row>
    <row r="23" spans="2:12" s="58" customFormat="1" ht="20.100000000000001" customHeight="1" x14ac:dyDescent="0.2">
      <c r="B23" s="119" t="s">
        <v>7</v>
      </c>
      <c r="C23" s="115" t="s">
        <v>47</v>
      </c>
      <c r="D23" s="137">
        <v>3069171778.0300002</v>
      </c>
      <c r="E23" s="138">
        <f>2907570627.8-7493.23</f>
        <v>2907563134.5700002</v>
      </c>
      <c r="F23" s="116">
        <f>IF(ISERROR((ABS(D23)-ABS(E23))/ABS(E23)),"",(ABS(D23)-ABS(E23))/ABS(E23))</f>
        <v>5.558216141156995E-2</v>
      </c>
      <c r="G23" s="120"/>
      <c r="H23" s="120"/>
    </row>
    <row r="24" spans="2:12" s="58" customFormat="1" ht="20.100000000000001" customHeight="1" x14ac:dyDescent="0.2">
      <c r="B24" s="121" t="s">
        <v>8</v>
      </c>
      <c r="C24" s="117" t="s">
        <v>9</v>
      </c>
      <c r="D24" s="137">
        <v>-8621370.870000001</v>
      </c>
      <c r="E24" s="138">
        <v>-8273092.2400000002</v>
      </c>
      <c r="F24" s="116">
        <f t="shared" ref="F24:F35" si="0">IF(ISERROR((ABS(D24)-ABS(E24))/ABS(E24)),"",(ABS(D24)-ABS(E24))/ABS(E24))</f>
        <v>4.2097757391860148E-2</v>
      </c>
      <c r="G24" s="112"/>
      <c r="H24" s="112"/>
      <c r="I24" s="122"/>
      <c r="J24" s="122"/>
      <c r="K24" s="122"/>
      <c r="L24" s="122"/>
    </row>
    <row r="25" spans="2:12" s="58" customFormat="1" ht="20.100000000000001" customHeight="1" x14ac:dyDescent="0.2">
      <c r="B25" s="121" t="s">
        <v>8</v>
      </c>
      <c r="C25" s="118" t="s">
        <v>48</v>
      </c>
      <c r="D25" s="137">
        <f>+'Regla DFA'!D25+'Regla OOAA'!G24</f>
        <v>-67964.89</v>
      </c>
      <c r="E25" s="138">
        <v>-45113.64</v>
      </c>
      <c r="F25" s="116">
        <f t="shared" si="0"/>
        <v>0.50652640753439537</v>
      </c>
      <c r="G25" s="120"/>
      <c r="H25" s="120"/>
    </row>
    <row r="26" spans="2:12" s="58" customFormat="1" ht="24.95" customHeight="1" x14ac:dyDescent="0.2">
      <c r="B26" s="121" t="s">
        <v>7</v>
      </c>
      <c r="C26" s="117" t="s">
        <v>10</v>
      </c>
      <c r="D26" s="137">
        <f>+'Regla DFA'!D26+'Regla OOAA'!G25</f>
        <v>2724408</v>
      </c>
      <c r="E26" s="138">
        <v>1010000</v>
      </c>
      <c r="F26" s="116">
        <f t="shared" si="0"/>
        <v>1.6974336633663367</v>
      </c>
      <c r="G26" s="112"/>
      <c r="H26" s="112"/>
      <c r="I26" s="122"/>
      <c r="J26" s="122"/>
      <c r="K26" s="122"/>
      <c r="L26" s="122"/>
    </row>
    <row r="27" spans="2:12" s="58" customFormat="1" ht="24.95" customHeight="1" x14ac:dyDescent="0.2">
      <c r="B27" s="121" t="s">
        <v>8</v>
      </c>
      <c r="C27" s="117" t="s">
        <v>11</v>
      </c>
      <c r="D27" s="137"/>
      <c r="E27" s="138"/>
      <c r="F27" s="116" t="str">
        <f t="shared" si="0"/>
        <v/>
      </c>
      <c r="G27" s="120"/>
      <c r="H27" s="120"/>
      <c r="I27" s="122"/>
      <c r="J27" s="122"/>
      <c r="K27" s="122"/>
      <c r="L27" s="122"/>
    </row>
    <row r="28" spans="2:12" s="58" customFormat="1" ht="24.95" customHeight="1" x14ac:dyDescent="0.2">
      <c r="B28" s="119" t="s">
        <v>8</v>
      </c>
      <c r="C28" s="117" t="s">
        <v>12</v>
      </c>
      <c r="D28" s="137"/>
      <c r="E28" s="138"/>
      <c r="F28" s="116" t="str">
        <f t="shared" si="0"/>
        <v/>
      </c>
      <c r="G28" s="120"/>
      <c r="H28" s="120"/>
      <c r="I28" s="122"/>
      <c r="J28" s="122"/>
      <c r="K28" s="122"/>
      <c r="L28" s="122"/>
    </row>
    <row r="29" spans="2:12" s="58" customFormat="1" ht="24.95" hidden="1" customHeight="1" x14ac:dyDescent="0.2">
      <c r="B29" s="121" t="s">
        <v>8</v>
      </c>
      <c r="C29" s="117" t="s">
        <v>13</v>
      </c>
      <c r="D29" s="137"/>
      <c r="E29" s="139"/>
      <c r="F29" s="116" t="str">
        <f t="shared" si="0"/>
        <v/>
      </c>
      <c r="G29" s="120"/>
      <c r="H29" s="120"/>
      <c r="I29" s="123"/>
      <c r="J29" s="123"/>
      <c r="K29" s="123"/>
      <c r="L29" s="123"/>
    </row>
    <row r="30" spans="2:12" s="58" customFormat="1" ht="24.95" customHeight="1" thickBot="1" x14ac:dyDescent="0.25">
      <c r="B30" s="121" t="s">
        <v>120</v>
      </c>
      <c r="C30" s="117" t="s">
        <v>43</v>
      </c>
      <c r="D30" s="137"/>
      <c r="E30" s="139"/>
      <c r="F30" s="116" t="str">
        <f t="shared" ref="F30" si="1">IF(ISERROR((ABS(D30)-ABS(E30))/ABS(E30)),"",(ABS(D30)-ABS(E30))/ABS(E30))</f>
        <v/>
      </c>
      <c r="G30" s="120"/>
      <c r="H30" s="120"/>
      <c r="I30" s="123"/>
      <c r="J30" s="123"/>
      <c r="K30" s="123"/>
      <c r="L30" s="123"/>
    </row>
    <row r="31" spans="2:12" s="54" customFormat="1" ht="25.5" thickTop="1" thickBot="1" x14ac:dyDescent="0.3">
      <c r="B31" s="140" t="s">
        <v>14</v>
      </c>
      <c r="C31" s="141"/>
      <c r="D31" s="142">
        <f>SUM(D23:D30)</f>
        <v>3063206850.2700005</v>
      </c>
      <c r="E31" s="143">
        <f>SUM(E23:E30)</f>
        <v>2900254928.6900005</v>
      </c>
      <c r="F31" s="144">
        <f t="shared" si="0"/>
        <v>5.6185378729311473E-2</v>
      </c>
      <c r="I31" s="114"/>
      <c r="J31" s="114"/>
      <c r="K31" s="114"/>
      <c r="L31" s="114"/>
    </row>
    <row r="32" spans="2:12" s="29" customFormat="1" ht="20.100000000000001" customHeight="1" thickTop="1" x14ac:dyDescent="0.3">
      <c r="B32" s="25"/>
      <c r="C32" s="26" t="s">
        <v>15</v>
      </c>
      <c r="D32" s="91">
        <f>SUM(D33:D35)</f>
        <v>-2600405916.73</v>
      </c>
      <c r="E32" s="92">
        <f>SUM(E33:E35)</f>
        <v>-2475044100.1900005</v>
      </c>
      <c r="F32" s="27">
        <f t="shared" si="0"/>
        <v>5.0650336505267075E-2</v>
      </c>
      <c r="G32" s="28"/>
      <c r="H32" s="28"/>
      <c r="I32"/>
      <c r="J32"/>
      <c r="K32"/>
      <c r="L32"/>
    </row>
    <row r="33" spans="2:12" s="58" customFormat="1" ht="48" customHeight="1" x14ac:dyDescent="0.2">
      <c r="B33" s="121" t="s">
        <v>8</v>
      </c>
      <c r="C33" s="117" t="s">
        <v>16</v>
      </c>
      <c r="D33" s="137">
        <f>+'Regla OOAA'!G33+'Regla DFA'!D34+'Regla SSPP'!J37+'Regla Fundaciones'!I36</f>
        <v>-233328811.26999998</v>
      </c>
      <c r="E33" s="138">
        <v>-214403370.87000006</v>
      </c>
      <c r="F33" s="116">
        <f t="shared" si="0"/>
        <v>8.8270255841616616E-2</v>
      </c>
      <c r="I33" s="123"/>
      <c r="J33" s="123"/>
      <c r="K33" s="123"/>
      <c r="L33" s="123"/>
    </row>
    <row r="34" spans="2:12" s="58" customFormat="1" ht="30" customHeight="1" x14ac:dyDescent="0.2">
      <c r="B34" s="121" t="s">
        <v>8</v>
      </c>
      <c r="C34" s="117" t="s">
        <v>57</v>
      </c>
      <c r="D34" s="137">
        <f>+'Regla OOAA'!G34+'Regla DFA'!D35+'Regla SSPP'!J38+'Regla Fundaciones'!I37</f>
        <v>-43196923.829999998</v>
      </c>
      <c r="E34" s="138">
        <v>-47574317.780000001</v>
      </c>
      <c r="F34" s="116">
        <f t="shared" si="0"/>
        <v>-9.2011701991031744E-2</v>
      </c>
      <c r="G34" s="122"/>
      <c r="H34" s="122"/>
      <c r="I34" s="123"/>
      <c r="J34" s="123"/>
      <c r="K34" s="123"/>
      <c r="L34" s="123"/>
    </row>
    <row r="35" spans="2:12" s="58" customFormat="1" ht="24.95" customHeight="1" x14ac:dyDescent="0.2">
      <c r="B35" s="121" t="s">
        <v>8</v>
      </c>
      <c r="C35" s="117" t="s">
        <v>18</v>
      </c>
      <c r="D35" s="137">
        <f>+'Regla OOAA'!G35+'Regla DFA'!D36</f>
        <v>-2323880181.6300001</v>
      </c>
      <c r="E35" s="138">
        <v>-2213066411.5400004</v>
      </c>
      <c r="F35" s="116">
        <f t="shared" si="0"/>
        <v>5.0072500993265719E-2</v>
      </c>
      <c r="G35" s="122"/>
      <c r="H35" s="122"/>
      <c r="I35" s="123"/>
      <c r="J35" s="123"/>
      <c r="K35" s="123"/>
      <c r="L35" s="123"/>
    </row>
    <row r="36" spans="2:12" s="60" customFormat="1" ht="24" customHeight="1" thickBot="1" x14ac:dyDescent="0.3">
      <c r="B36" s="145" t="s">
        <v>35</v>
      </c>
      <c r="C36" s="136"/>
      <c r="D36" s="146">
        <f>+D31+D32</f>
        <v>462800933.54000044</v>
      </c>
      <c r="E36" s="147">
        <f>+E31+E32</f>
        <v>425210828.5</v>
      </c>
      <c r="F36" s="148">
        <f>IF(ISERROR((ABS(D36)-ABS(E36))/ABS(E36)),"",(ABS(D36)-ABS(E36))/ABS(E36))</f>
        <v>8.8403451936079847E-2</v>
      </c>
      <c r="I36" s="114"/>
      <c r="J36" s="114"/>
      <c r="K36" s="114"/>
      <c r="L36" s="114"/>
    </row>
    <row r="37" spans="2:12" ht="22.5" customHeight="1" thickTop="1" x14ac:dyDescent="0.25">
      <c r="B37" s="34"/>
      <c r="C37" s="35"/>
      <c r="D37" s="36"/>
      <c r="E37" s="36"/>
      <c r="I37"/>
      <c r="J37"/>
      <c r="K37"/>
      <c r="L37"/>
    </row>
    <row r="38" spans="2:12" ht="22.5" customHeight="1" x14ac:dyDescent="0.25">
      <c r="B38" s="34"/>
      <c r="C38" s="35"/>
      <c r="D38" s="36"/>
      <c r="E38" s="375"/>
      <c r="I38"/>
      <c r="J38"/>
      <c r="K38"/>
      <c r="L38"/>
    </row>
    <row r="39" spans="2:12" ht="15" x14ac:dyDescent="0.25">
      <c r="D39"/>
    </row>
    <row r="40" spans="2:12" x14ac:dyDescent="0.2">
      <c r="C40" s="37"/>
      <c r="E40" s="36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41"/>
  <sheetViews>
    <sheetView showGridLines="0" showZeros="0" workbookViewId="0"/>
  </sheetViews>
  <sheetFormatPr baseColWidth="10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2" style="2" customWidth="1"/>
    <col min="7" max="7" width="13.28515625" bestFit="1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365">
        <v>45035</v>
      </c>
    </row>
    <row r="15" spans="2:6" x14ac:dyDescent="0.25">
      <c r="F15" s="210">
        <v>44926</v>
      </c>
    </row>
    <row r="16" spans="2:6" s="10" customFormat="1" ht="25.5" customHeight="1" x14ac:dyDescent="0.25">
      <c r="B16" s="391" t="s">
        <v>1</v>
      </c>
      <c r="C16" s="392"/>
      <c r="D16" s="86">
        <v>2022</v>
      </c>
      <c r="E16" s="177">
        <v>2021</v>
      </c>
      <c r="F16" s="397" t="s">
        <v>104</v>
      </c>
    </row>
    <row r="17" spans="2:13" s="10" customFormat="1" ht="27" customHeight="1" x14ac:dyDescent="0.25">
      <c r="B17" s="393"/>
      <c r="C17" s="394"/>
      <c r="D17" s="93" t="s">
        <v>45</v>
      </c>
      <c r="E17" s="178" t="s">
        <v>2</v>
      </c>
      <c r="F17" s="398"/>
    </row>
    <row r="18" spans="2:13" s="15" customFormat="1" ht="30" customHeight="1" x14ac:dyDescent="0.25">
      <c r="B18" s="11"/>
      <c r="C18" s="12" t="s">
        <v>3</v>
      </c>
      <c r="D18" s="94">
        <f>+D39</f>
        <v>208366972.98000002</v>
      </c>
      <c r="E18" s="179">
        <f>+E39</f>
        <v>189862995.19000006</v>
      </c>
      <c r="F18" s="168">
        <f>IF(ISERROR((ABS(D18)-ABS(E18))/ABS(E18)),"",(ABS(D18)-ABS(E18))/ABS(E18))</f>
        <v>9.7459632781430772E-2</v>
      </c>
    </row>
    <row r="19" spans="2:13" ht="21.75" customHeight="1" thickBot="1" x14ac:dyDescent="0.3">
      <c r="B19" s="16"/>
      <c r="C19" s="88" t="s">
        <v>46</v>
      </c>
      <c r="D19" s="216" t="s">
        <v>55</v>
      </c>
      <c r="E19" s="217"/>
      <c r="F19" s="169" t="str">
        <f>IF(ISERROR((ABS(#REF!)-ABS(E19))/ABS(E19)),"",(ABS(#REF!)-ABS(E19))/ABS(E19))</f>
        <v/>
      </c>
    </row>
    <row r="20" spans="2:13" ht="15.75" thickTop="1" x14ac:dyDescent="0.25"/>
    <row r="21" spans="2:13" ht="5.0999999999999996" customHeight="1" x14ac:dyDescent="0.25"/>
    <row r="22" spans="2:13" s="20" customFormat="1" ht="25.5" x14ac:dyDescent="0.2">
      <c r="B22" s="17" t="s">
        <v>4</v>
      </c>
      <c r="C22" s="18"/>
      <c r="D22" s="95" t="s">
        <v>5</v>
      </c>
      <c r="E22" s="180" t="s">
        <v>5</v>
      </c>
      <c r="F22" s="170" t="s">
        <v>6</v>
      </c>
    </row>
    <row r="23" spans="2:13" s="61" customFormat="1" ht="20.100000000000001" customHeight="1" x14ac:dyDescent="0.2">
      <c r="B23" s="125" t="s">
        <v>7</v>
      </c>
      <c r="C23" s="126" t="s">
        <v>47</v>
      </c>
      <c r="D23" s="127">
        <v>2774053620.9400001</v>
      </c>
      <c r="E23" s="181">
        <v>2626807339.8700004</v>
      </c>
      <c r="F23" s="171">
        <f t="shared" ref="F23:F31" si="0">IF(ISERROR((ABS(D23)-ABS(E23))/ABS(E23)),"",(ABS(D23)-ABS(E23))/ABS(E23))</f>
        <v>5.6055226751912018E-2</v>
      </c>
      <c r="H23" s="59"/>
      <c r="I23" s="59"/>
    </row>
    <row r="24" spans="2:13" s="61" customFormat="1" ht="20.100000000000001" customHeight="1" x14ac:dyDescent="0.2">
      <c r="B24" s="128" t="s">
        <v>8</v>
      </c>
      <c r="C24" s="129" t="s">
        <v>9</v>
      </c>
      <c r="D24" s="127">
        <v>-8193196.8700000001</v>
      </c>
      <c r="E24" s="181">
        <v>-7844475.1100000003</v>
      </c>
      <c r="F24" s="171">
        <f t="shared" si="0"/>
        <v>4.4454441515845378E-2</v>
      </c>
      <c r="H24" s="113"/>
      <c r="I24" s="113"/>
      <c r="J24" s="50"/>
      <c r="K24" s="50"/>
      <c r="L24" s="50"/>
      <c r="M24" s="50"/>
    </row>
    <row r="25" spans="2:13" s="61" customFormat="1" ht="30" customHeight="1" x14ac:dyDescent="0.2">
      <c r="B25" s="128" t="s">
        <v>8</v>
      </c>
      <c r="C25" s="129" t="s">
        <v>48</v>
      </c>
      <c r="D25" s="127">
        <v>-67964.89</v>
      </c>
      <c r="E25" s="181">
        <v>-45113.64</v>
      </c>
      <c r="F25" s="171">
        <f t="shared" si="0"/>
        <v>0.50652640753439537</v>
      </c>
      <c r="H25" s="59"/>
      <c r="I25" s="59"/>
    </row>
    <row r="26" spans="2:13" s="61" customFormat="1" ht="24.95" customHeight="1" x14ac:dyDescent="0.2">
      <c r="B26" s="128" t="s">
        <v>7</v>
      </c>
      <c r="C26" s="129" t="s">
        <v>10</v>
      </c>
      <c r="D26" s="127">
        <v>2724408</v>
      </c>
      <c r="E26" s="181">
        <v>1010000</v>
      </c>
      <c r="F26" s="171">
        <f t="shared" si="0"/>
        <v>1.6974336633663367</v>
      </c>
      <c r="H26" s="113"/>
      <c r="I26" s="113"/>
      <c r="J26" s="50"/>
      <c r="K26" s="50"/>
      <c r="L26" s="50"/>
      <c r="M26" s="50"/>
    </row>
    <row r="27" spans="2:13" s="61" customFormat="1" ht="24.95" customHeight="1" x14ac:dyDescent="0.2">
      <c r="B27" s="128" t="s">
        <v>8</v>
      </c>
      <c r="C27" s="129" t="s">
        <v>11</v>
      </c>
      <c r="D27" s="127"/>
      <c r="E27" s="181"/>
      <c r="F27" s="171" t="str">
        <f t="shared" si="0"/>
        <v/>
      </c>
      <c r="H27" s="59"/>
      <c r="I27" s="59"/>
      <c r="J27" s="50"/>
      <c r="K27" s="50"/>
      <c r="L27" s="50"/>
      <c r="M27" s="50"/>
    </row>
    <row r="28" spans="2:13" s="61" customFormat="1" ht="24.95" customHeight="1" x14ac:dyDescent="0.2">
      <c r="B28" s="125" t="s">
        <v>8</v>
      </c>
      <c r="C28" s="129" t="s">
        <v>12</v>
      </c>
      <c r="D28" s="127"/>
      <c r="E28" s="181"/>
      <c r="F28" s="171" t="str">
        <f t="shared" si="0"/>
        <v/>
      </c>
      <c r="H28" s="59"/>
      <c r="I28" s="59"/>
      <c r="J28" s="50"/>
      <c r="K28" s="50"/>
      <c r="L28" s="50"/>
      <c r="M28" s="50"/>
    </row>
    <row r="29" spans="2:13" s="61" customFormat="1" ht="24.95" hidden="1" customHeight="1" x14ac:dyDescent="0.2">
      <c r="B29" s="128" t="s">
        <v>8</v>
      </c>
      <c r="C29" s="129" t="s">
        <v>13</v>
      </c>
      <c r="D29" s="127"/>
      <c r="E29" s="182"/>
      <c r="F29" s="171" t="str">
        <f t="shared" si="0"/>
        <v/>
      </c>
      <c r="H29" s="59"/>
      <c r="I29" s="59"/>
      <c r="J29" s="131"/>
      <c r="K29" s="131"/>
      <c r="L29" s="131"/>
      <c r="M29" s="131"/>
    </row>
    <row r="30" spans="2:13" s="61" customFormat="1" ht="30" customHeight="1" x14ac:dyDescent="0.2">
      <c r="B30" s="128"/>
      <c r="C30" s="129" t="s">
        <v>43</v>
      </c>
      <c r="D30" s="127"/>
      <c r="E30" s="182"/>
      <c r="F30" s="171" t="str">
        <f t="shared" ref="F30" si="1">IF(ISERROR((ABS(D30)-ABS(E30))/ABS(E30)),"",(ABS(D30)-ABS(E30))/ABS(E30))</f>
        <v/>
      </c>
      <c r="H30" s="59"/>
      <c r="I30" s="59"/>
      <c r="J30" s="131"/>
      <c r="K30" s="131"/>
      <c r="L30" s="131"/>
      <c r="M30" s="131"/>
    </row>
    <row r="31" spans="2:13" s="61" customFormat="1" ht="20.100000000000001" customHeight="1" thickBot="1" x14ac:dyDescent="0.25">
      <c r="B31" s="132" t="s">
        <v>8</v>
      </c>
      <c r="C31" s="134" t="s">
        <v>52</v>
      </c>
      <c r="D31" s="133"/>
      <c r="E31" s="183"/>
      <c r="F31" s="172" t="str">
        <f t="shared" si="0"/>
        <v/>
      </c>
      <c r="H31" s="59"/>
      <c r="I31" s="59"/>
      <c r="J31" s="131"/>
      <c r="K31" s="131"/>
      <c r="L31" s="131"/>
      <c r="M31" s="131"/>
    </row>
    <row r="32" spans="2:13" s="21" customFormat="1" ht="25.5" thickTop="1" thickBot="1" x14ac:dyDescent="0.3">
      <c r="B32" s="23" t="s">
        <v>14</v>
      </c>
      <c r="C32" s="24"/>
      <c r="D32" s="96">
        <f>SUM(D23:D31)</f>
        <v>2768516867.1800003</v>
      </c>
      <c r="E32" s="184">
        <f>SUM(E23:E31)</f>
        <v>2619927751.1200004</v>
      </c>
      <c r="F32" s="173">
        <f>IF(ISERROR((ABS(D32)-ABS(E32))/ABS(E32)),"",(ABS(D32)-ABS(E32))/ABS(E32))</f>
        <v>5.6714967043071766E-2</v>
      </c>
      <c r="J32"/>
      <c r="K32"/>
      <c r="L32"/>
      <c r="M32"/>
    </row>
    <row r="33" spans="2:13" s="29" customFormat="1" ht="20.100000000000001" customHeight="1" thickTop="1" x14ac:dyDescent="0.3">
      <c r="B33" s="25"/>
      <c r="C33" s="26" t="s">
        <v>15</v>
      </c>
      <c r="D33" s="97">
        <f>SUM(D34:D36)</f>
        <v>-2560149894.2000003</v>
      </c>
      <c r="E33" s="185">
        <f>SUM(E34:E36)</f>
        <v>-2430064755.9300003</v>
      </c>
      <c r="F33" s="174">
        <f t="shared" ref="F33:F38" si="2">IF(ISERROR((ABS(D33)-ABS(E33))/ABS(E33)),"",(ABS(D33)-ABS(E33))/ABS(E33))</f>
        <v>5.3531552174713809E-2</v>
      </c>
      <c r="H33" s="28"/>
      <c r="I33" s="28"/>
      <c r="J33"/>
      <c r="K33"/>
      <c r="L33"/>
      <c r="M33"/>
    </row>
    <row r="34" spans="2:13" s="21" customFormat="1" ht="41.25" customHeight="1" x14ac:dyDescent="0.25">
      <c r="B34" s="30" t="s">
        <v>8</v>
      </c>
      <c r="C34" s="31" t="s">
        <v>16</v>
      </c>
      <c r="D34" s="127">
        <v>-224288165.98999998</v>
      </c>
      <c r="E34" s="181">
        <v>-205842659.32000005</v>
      </c>
      <c r="F34" s="171">
        <f t="shared" si="2"/>
        <v>8.960973750987547E-2</v>
      </c>
      <c r="G34" s="4"/>
      <c r="J34"/>
      <c r="K34"/>
      <c r="L34"/>
      <c r="M34"/>
    </row>
    <row r="35" spans="2:13" s="21" customFormat="1" ht="27.75" customHeight="1" x14ac:dyDescent="0.25">
      <c r="B35" s="30" t="s">
        <v>8</v>
      </c>
      <c r="C35" s="31" t="s">
        <v>17</v>
      </c>
      <c r="D35" s="127">
        <v>-11981546.580000002</v>
      </c>
      <c r="E35" s="181">
        <v>-11155685.069999998</v>
      </c>
      <c r="F35" s="171">
        <f t="shared" si="2"/>
        <v>7.403055077459296E-2</v>
      </c>
      <c r="H35" s="22"/>
      <c r="I35" s="22"/>
      <c r="J35"/>
      <c r="K35"/>
      <c r="L35"/>
      <c r="M35"/>
    </row>
    <row r="36" spans="2:13" s="21" customFormat="1" ht="30.75" customHeight="1" x14ac:dyDescent="0.25">
      <c r="B36" s="30" t="s">
        <v>8</v>
      </c>
      <c r="C36" s="129" t="s">
        <v>51</v>
      </c>
      <c r="D36" s="127">
        <v>-2323880181.6300001</v>
      </c>
      <c r="E36" s="181">
        <v>-2213066411.5400004</v>
      </c>
      <c r="F36" s="171">
        <f t="shared" si="2"/>
        <v>5.0072500993265719E-2</v>
      </c>
      <c r="H36" s="22"/>
      <c r="I36" s="22"/>
      <c r="J36"/>
      <c r="K36"/>
      <c r="L36"/>
      <c r="M36"/>
    </row>
    <row r="37" spans="2:13" s="15" customFormat="1" ht="24" customHeight="1" thickBot="1" x14ac:dyDescent="0.3">
      <c r="B37" s="32" t="s">
        <v>41</v>
      </c>
      <c r="C37" s="33"/>
      <c r="D37" s="98">
        <f>+D32+D33</f>
        <v>208366972.98000002</v>
      </c>
      <c r="E37" s="186">
        <f>+E32+E33</f>
        <v>189862995.19000006</v>
      </c>
      <c r="F37" s="175">
        <f>IF(ISERROR((ABS(D37)-ABS(E37))/ABS(E37)),"",(ABS(D37)-ABS(E37))/ABS(E37))</f>
        <v>9.7459632781430772E-2</v>
      </c>
      <c r="G37" s="213"/>
      <c r="J37"/>
      <c r="K37"/>
      <c r="L37"/>
      <c r="M37"/>
    </row>
    <row r="38" spans="2:13" s="21" customFormat="1" ht="26.25" hidden="1" customHeight="1" thickTop="1" x14ac:dyDescent="0.25">
      <c r="B38" s="135" t="s">
        <v>8</v>
      </c>
      <c r="C38" s="129" t="s">
        <v>53</v>
      </c>
      <c r="D38" s="127"/>
      <c r="E38" s="181"/>
      <c r="F38" s="171" t="str">
        <f t="shared" si="2"/>
        <v/>
      </c>
      <c r="H38" s="22"/>
      <c r="I38" s="22"/>
      <c r="J38"/>
      <c r="K38"/>
      <c r="L38"/>
      <c r="M38"/>
    </row>
    <row r="39" spans="2:13" s="15" customFormat="1" ht="41.25" hidden="1" customHeight="1" thickBot="1" x14ac:dyDescent="0.3">
      <c r="B39" s="100" t="s">
        <v>40</v>
      </c>
      <c r="C39" s="101"/>
      <c r="D39" s="102">
        <f>+D37+D38</f>
        <v>208366972.98000002</v>
      </c>
      <c r="E39" s="187">
        <f>+E37+E38</f>
        <v>189862995.19000006</v>
      </c>
      <c r="F39" s="176">
        <f>IF(ISERROR((ABS(D39)-ABS(E39))/ABS(E39)),"",(ABS(D39)-ABS(E39))/ABS(E39))</f>
        <v>9.7459632781430772E-2</v>
      </c>
      <c r="J39"/>
      <c r="K39"/>
      <c r="L39"/>
      <c r="M39"/>
    </row>
    <row r="40" spans="2:13" ht="15.75" thickTop="1" x14ac:dyDescent="0.25">
      <c r="B40" s="34"/>
      <c r="C40" s="35"/>
      <c r="D40" s="36"/>
      <c r="E40" s="36"/>
      <c r="J40"/>
      <c r="K40"/>
      <c r="L40"/>
      <c r="M40"/>
    </row>
    <row r="41" spans="2:13" x14ac:dyDescent="0.25">
      <c r="J41"/>
      <c r="K41"/>
      <c r="L41"/>
      <c r="M41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7"/>
  <sheetViews>
    <sheetView showGridLines="0" showZeros="0" workbookViewId="0">
      <selection activeCell="H33" sqref="H33:J35"/>
    </sheetView>
  </sheetViews>
  <sheetFormatPr baseColWidth="10" defaultRowHeight="15" x14ac:dyDescent="0.25"/>
  <cols>
    <col min="1" max="1" width="1.140625" style="2" customWidth="1"/>
    <col min="2" max="2" width="4" style="2" customWidth="1"/>
    <col min="3" max="3" width="42.710937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10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38" t="s">
        <v>32</v>
      </c>
      <c r="C10" s="8"/>
      <c r="D10" s="8"/>
      <c r="E10" s="8"/>
      <c r="F10" s="8"/>
      <c r="G10" s="8"/>
      <c r="H10" s="8"/>
      <c r="I10" s="8"/>
      <c r="J10" s="8"/>
      <c r="K10" s="8"/>
      <c r="L10" s="39"/>
    </row>
    <row r="11" spans="2:12" ht="15.75" x14ac:dyDescent="0.25">
      <c r="B11" s="38" t="s">
        <v>33</v>
      </c>
      <c r="C11" s="8"/>
      <c r="D11" s="8"/>
      <c r="E11" s="8"/>
      <c r="F11" s="8"/>
      <c r="G11" s="99"/>
      <c r="H11" s="99"/>
      <c r="I11" s="99"/>
      <c r="J11" s="99"/>
      <c r="K11" s="99"/>
      <c r="L11" s="40"/>
    </row>
    <row r="12" spans="2:12" ht="11.25" customHeight="1" x14ac:dyDescent="0.25">
      <c r="B12" s="79"/>
      <c r="K12" s="401">
        <f>+'Regla DFA'!F15</f>
        <v>44926</v>
      </c>
      <c r="L12" s="402"/>
    </row>
    <row r="13" spans="2:12" s="5" customFormat="1" ht="20.100000000000001" customHeight="1" thickBot="1" x14ac:dyDescent="0.3">
      <c r="B13" s="105" t="s">
        <v>1</v>
      </c>
      <c r="C13" s="106"/>
      <c r="D13" s="42" t="s">
        <v>105</v>
      </c>
      <c r="E13" s="41"/>
      <c r="F13" s="41"/>
      <c r="G13" s="41"/>
      <c r="H13" s="42" t="s">
        <v>56</v>
      </c>
      <c r="I13" s="41"/>
      <c r="J13" s="41"/>
      <c r="K13" s="198"/>
      <c r="L13" s="399" t="s">
        <v>106</v>
      </c>
    </row>
    <row r="14" spans="2:12" s="5" customFormat="1" ht="34.5" customHeight="1" thickTop="1" thickBot="1" x14ac:dyDescent="0.3">
      <c r="B14" s="75"/>
      <c r="C14" s="76"/>
      <c r="D14" s="80" t="s">
        <v>19</v>
      </c>
      <c r="E14" s="81" t="s">
        <v>20</v>
      </c>
      <c r="F14" s="82" t="s">
        <v>30</v>
      </c>
      <c r="G14" s="83" t="s">
        <v>21</v>
      </c>
      <c r="H14" s="80" t="s">
        <v>19</v>
      </c>
      <c r="I14" s="81" t="s">
        <v>20</v>
      </c>
      <c r="J14" s="82" t="s">
        <v>30</v>
      </c>
      <c r="K14" s="199" t="s">
        <v>21</v>
      </c>
      <c r="L14" s="400"/>
    </row>
    <row r="15" spans="2:12" s="15" customFormat="1" ht="21" customHeight="1" thickTop="1" x14ac:dyDescent="0.25">
      <c r="B15" s="11"/>
      <c r="C15" s="62" t="s">
        <v>22</v>
      </c>
      <c r="D15" s="63">
        <f>+D36</f>
        <v>193404942.75</v>
      </c>
      <c r="E15" s="64">
        <f>+E36</f>
        <v>6534108.8399999999</v>
      </c>
      <c r="F15" s="74">
        <f>+F36</f>
        <v>14889865.51</v>
      </c>
      <c r="G15" s="73">
        <f>SUM(D15:F15)</f>
        <v>214828917.09999999</v>
      </c>
      <c r="H15" s="63">
        <f>+H36</f>
        <v>181486670.31999999</v>
      </c>
      <c r="I15" s="64">
        <f>+I36</f>
        <v>5269491.4399999985</v>
      </c>
      <c r="J15" s="64">
        <f>+J36</f>
        <v>14057167.269999998</v>
      </c>
      <c r="K15" s="200">
        <f>SUM(H15:J15)</f>
        <v>200813329.03</v>
      </c>
      <c r="L15" s="189">
        <f>IF(ISERROR((ABS(G15)-ABS(K15))/ABS(K15)),"",(ABS(G15)-ABS(K15))/ABS(K15))</f>
        <v>6.9794112461061639E-2</v>
      </c>
    </row>
    <row r="16" spans="2:12" s="15" customFormat="1" ht="15.95" customHeight="1" x14ac:dyDescent="0.25">
      <c r="B16" s="66"/>
      <c r="C16" s="65"/>
      <c r="D16" s="84"/>
      <c r="E16" s="84"/>
      <c r="F16" s="84"/>
      <c r="G16" s="85"/>
      <c r="H16" s="77"/>
      <c r="I16" s="78"/>
      <c r="J16" s="78"/>
      <c r="K16" s="201"/>
      <c r="L16" s="190"/>
    </row>
    <row r="17" spans="2:16" s="15" customFormat="1" ht="21" customHeight="1" thickBot="1" x14ac:dyDescent="0.3">
      <c r="B17" s="43"/>
      <c r="C17" s="67" t="s">
        <v>46</v>
      </c>
      <c r="D17" s="216" t="s">
        <v>55</v>
      </c>
      <c r="E17" s="217"/>
      <c r="F17" s="218"/>
      <c r="G17" s="44">
        <f>SUM(D17:F17)</f>
        <v>0</v>
      </c>
      <c r="H17" s="216" t="s">
        <v>55</v>
      </c>
      <c r="I17" s="217"/>
      <c r="J17" s="218"/>
      <c r="K17" s="202">
        <f>SUM(H17:J17)</f>
        <v>0</v>
      </c>
      <c r="L17" s="191" t="str">
        <f>IF(ISERROR((ABS(K17)-ABS(#REF!))/ABS(#REF!)),"",(ABS(K17)-ABS(#REF!))/ABS(#REF!))</f>
        <v/>
      </c>
    </row>
    <row r="18" spans="2:16" ht="5.0999999999999996" customHeight="1" thickTop="1" x14ac:dyDescent="0.25">
      <c r="K18" s="188"/>
      <c r="L18" s="188"/>
    </row>
    <row r="19" spans="2:16" x14ac:dyDescent="0.25">
      <c r="K19" s="188"/>
      <c r="L19" s="188"/>
    </row>
    <row r="20" spans="2:16" ht="5.0999999999999996" customHeight="1" x14ac:dyDescent="0.25">
      <c r="K20" s="188"/>
      <c r="L20" s="188"/>
    </row>
    <row r="21" spans="2:16" ht="30" customHeight="1" x14ac:dyDescent="0.25">
      <c r="B21" s="17" t="s">
        <v>4</v>
      </c>
      <c r="C21" s="107"/>
      <c r="D21" s="107"/>
      <c r="E21" s="107"/>
      <c r="F21" s="107"/>
      <c r="G21" s="107"/>
      <c r="H21" s="107"/>
      <c r="I21" s="107"/>
      <c r="J21" s="107"/>
      <c r="K21" s="203"/>
      <c r="L21" s="192"/>
    </row>
    <row r="22" spans="2:16" s="58" customFormat="1" ht="26.25" customHeight="1" x14ac:dyDescent="0.25">
      <c r="B22" s="119" t="s">
        <v>7</v>
      </c>
      <c r="C22" s="115" t="s">
        <v>47</v>
      </c>
      <c r="D22" s="155">
        <v>218835646.14000002</v>
      </c>
      <c r="E22" s="156">
        <v>6632502.7299999995</v>
      </c>
      <c r="F22" s="157">
        <v>14975297.9</v>
      </c>
      <c r="G22" s="158">
        <f>SUM(D22:F22)</f>
        <v>240443446.77000001</v>
      </c>
      <c r="H22" s="155">
        <v>213653750.57999998</v>
      </c>
      <c r="I22" s="156">
        <v>5382828.7199999988</v>
      </c>
      <c r="J22" s="159">
        <v>14140596.789999997</v>
      </c>
      <c r="K22" s="204">
        <f>SUM(H22:J22)</f>
        <v>233177176.08999997</v>
      </c>
      <c r="L22" s="193">
        <f t="shared" ref="L22:L31" si="0">IF(ISERROR((ABS(G22)-ABS(K22))/ABS(K22)),"",(ABS(G22)-ABS(K22))/ABS(K22))</f>
        <v>3.116201509017099E-2</v>
      </c>
    </row>
    <row r="23" spans="2:16" s="58" customFormat="1" ht="20.100000000000001" customHeight="1" x14ac:dyDescent="0.2">
      <c r="B23" s="121" t="s">
        <v>8</v>
      </c>
      <c r="C23" s="117" t="s">
        <v>9</v>
      </c>
      <c r="D23" s="51">
        <v>0</v>
      </c>
      <c r="E23" s="52">
        <v>0</v>
      </c>
      <c r="F23" s="71">
        <v>0</v>
      </c>
      <c r="G23" s="53">
        <f t="shared" ref="G23:G32" si="1">SUM(D23:E23)</f>
        <v>0</v>
      </c>
      <c r="H23" s="51">
        <v>0</v>
      </c>
      <c r="I23" s="52">
        <v>-443.13</v>
      </c>
      <c r="J23" s="159">
        <v>0</v>
      </c>
      <c r="K23" s="205">
        <f>SUM(H23:I23)</f>
        <v>-443.13</v>
      </c>
      <c r="L23" s="193">
        <f t="shared" si="0"/>
        <v>-1</v>
      </c>
      <c r="N23" s="122"/>
      <c r="O23" s="122"/>
      <c r="P23" s="122"/>
    </row>
    <row r="24" spans="2:16" s="58" customFormat="1" ht="24.75" customHeight="1" x14ac:dyDescent="0.25">
      <c r="B24" s="121" t="s">
        <v>8</v>
      </c>
      <c r="C24" s="117" t="s">
        <v>48</v>
      </c>
      <c r="D24" s="51"/>
      <c r="E24" s="52"/>
      <c r="F24" s="71"/>
      <c r="G24" s="53">
        <f t="shared" si="1"/>
        <v>0</v>
      </c>
      <c r="H24" s="51"/>
      <c r="I24" s="52"/>
      <c r="J24" s="71"/>
      <c r="K24" s="205">
        <f>SUM(H24:I24)</f>
        <v>0</v>
      </c>
      <c r="L24" s="193" t="str">
        <f t="shared" si="0"/>
        <v/>
      </c>
    </row>
    <row r="25" spans="2:16" s="58" customFormat="1" ht="24.95" customHeight="1" x14ac:dyDescent="0.2">
      <c r="B25" s="121" t="s">
        <v>7</v>
      </c>
      <c r="C25" s="117" t="s">
        <v>10</v>
      </c>
      <c r="D25" s="51"/>
      <c r="E25" s="52"/>
      <c r="F25" s="71"/>
      <c r="G25" s="53">
        <f t="shared" si="1"/>
        <v>0</v>
      </c>
      <c r="H25" s="51"/>
      <c r="I25" s="52"/>
      <c r="J25" s="71"/>
      <c r="K25" s="205">
        <f>SUM(H25:I25)</f>
        <v>0</v>
      </c>
      <c r="L25" s="193" t="str">
        <f t="shared" si="0"/>
        <v/>
      </c>
      <c r="N25" s="122"/>
      <c r="O25" s="122"/>
      <c r="P25" s="122"/>
    </row>
    <row r="26" spans="2:16" s="58" customFormat="1" ht="24.95" customHeight="1" x14ac:dyDescent="0.2">
      <c r="B26" s="121" t="s">
        <v>8</v>
      </c>
      <c r="C26" s="117" t="s">
        <v>11</v>
      </c>
      <c r="D26" s="51"/>
      <c r="E26" s="52"/>
      <c r="F26" s="71"/>
      <c r="G26" s="53">
        <f t="shared" si="1"/>
        <v>0</v>
      </c>
      <c r="H26" s="51"/>
      <c r="I26" s="52"/>
      <c r="J26" s="71"/>
      <c r="K26" s="205">
        <f>SUM(H26:I26)</f>
        <v>0</v>
      </c>
      <c r="L26" s="193" t="str">
        <f t="shared" si="0"/>
        <v/>
      </c>
      <c r="N26" s="122"/>
      <c r="O26" s="122"/>
      <c r="P26" s="122"/>
    </row>
    <row r="27" spans="2:16" s="58" customFormat="1" ht="24.95" hidden="1" customHeight="1" x14ac:dyDescent="0.2">
      <c r="B27" s="119" t="s">
        <v>7</v>
      </c>
      <c r="C27" s="117" t="s">
        <v>12</v>
      </c>
      <c r="D27" s="51"/>
      <c r="E27" s="52"/>
      <c r="F27" s="71"/>
      <c r="G27" s="53"/>
      <c r="H27" s="51"/>
      <c r="I27" s="52"/>
      <c r="J27" s="71"/>
      <c r="K27" s="205"/>
      <c r="L27" s="193" t="str">
        <f t="shared" si="0"/>
        <v/>
      </c>
      <c r="N27" s="122"/>
      <c r="O27" s="122"/>
      <c r="P27" s="122"/>
    </row>
    <row r="28" spans="2:16" s="58" customFormat="1" ht="24.95" hidden="1" customHeight="1" x14ac:dyDescent="0.2">
      <c r="B28" s="121" t="s">
        <v>8</v>
      </c>
      <c r="C28" s="117" t="s">
        <v>13</v>
      </c>
      <c r="D28" s="51"/>
      <c r="E28" s="52"/>
      <c r="F28" s="71"/>
      <c r="G28" s="53">
        <f>SUM(D28:F28)</f>
        <v>0</v>
      </c>
      <c r="H28" s="51"/>
      <c r="I28" s="52"/>
      <c r="J28" s="71"/>
      <c r="K28" s="205">
        <f t="shared" ref="K28:K35" si="2">SUM(H28:I28)</f>
        <v>0</v>
      </c>
      <c r="L28" s="193" t="str">
        <f t="shared" si="0"/>
        <v/>
      </c>
      <c r="N28" s="122"/>
      <c r="O28" s="122"/>
      <c r="P28" s="122"/>
    </row>
    <row r="29" spans="2:16" s="58" customFormat="1" ht="47.25" customHeight="1" thickBot="1" x14ac:dyDescent="0.25">
      <c r="B29" s="121" t="s">
        <v>8</v>
      </c>
      <c r="C29" s="117" t="s">
        <v>43</v>
      </c>
      <c r="D29" s="51"/>
      <c r="E29" s="52"/>
      <c r="F29" s="71"/>
      <c r="G29" s="53">
        <f>SUM(D29:F29)</f>
        <v>0</v>
      </c>
      <c r="H29" s="51"/>
      <c r="I29" s="52"/>
      <c r="J29" s="71"/>
      <c r="K29" s="205">
        <f t="shared" ref="K29" si="3">SUM(H29:I29)</f>
        <v>0</v>
      </c>
      <c r="L29" s="193" t="str">
        <f t="shared" ref="L29" si="4">IF(ISERROR((ABS(G29)-ABS(K29))/ABS(K29)),"",(ABS(G29)-ABS(K29))/ABS(K29))</f>
        <v/>
      </c>
      <c r="N29" s="122"/>
      <c r="O29" s="122"/>
      <c r="P29" s="122"/>
    </row>
    <row r="30" spans="2:16" s="58" customFormat="1" ht="26.25" hidden="1" customHeight="1" thickBot="1" x14ac:dyDescent="0.3">
      <c r="B30" s="124" t="s">
        <v>120</v>
      </c>
      <c r="C30" s="117" t="s">
        <v>23</v>
      </c>
      <c r="D30" s="160"/>
      <c r="E30" s="161"/>
      <c r="F30" s="162"/>
      <c r="G30" s="163">
        <f t="shared" si="1"/>
        <v>0</v>
      </c>
      <c r="H30" s="160"/>
      <c r="I30" s="161"/>
      <c r="J30" s="162"/>
      <c r="K30" s="206">
        <f t="shared" si="2"/>
        <v>0</v>
      </c>
      <c r="L30" s="194" t="str">
        <f t="shared" si="0"/>
        <v/>
      </c>
    </row>
    <row r="31" spans="2:16" s="58" customFormat="1" ht="24" customHeight="1" thickTop="1" thickBot="1" x14ac:dyDescent="0.3">
      <c r="B31" s="140" t="s">
        <v>14</v>
      </c>
      <c r="C31" s="141"/>
      <c r="D31" s="164">
        <f>SUM(D22:D30)</f>
        <v>218835646.14000002</v>
      </c>
      <c r="E31" s="165">
        <f>SUM(E22:E30)</f>
        <v>6632502.7299999995</v>
      </c>
      <c r="F31" s="166">
        <f>SUM(F22:F30)</f>
        <v>14975297.9</v>
      </c>
      <c r="G31" s="167">
        <f>SUM(D31:F31)</f>
        <v>240443446.77000001</v>
      </c>
      <c r="H31" s="164">
        <f>SUM(H22:H30)</f>
        <v>213653750.57999998</v>
      </c>
      <c r="I31" s="165">
        <f>SUM(I22:I30)</f>
        <v>5382385.5899999989</v>
      </c>
      <c r="J31" s="165">
        <f>SUM(J22:J30)</f>
        <v>14140596.789999997</v>
      </c>
      <c r="K31" s="207">
        <f>SUM(H31:J31)</f>
        <v>233176732.95999998</v>
      </c>
      <c r="L31" s="195">
        <f t="shared" si="0"/>
        <v>3.1163974714606676E-2</v>
      </c>
    </row>
    <row r="32" spans="2:16" s="5" customFormat="1" ht="20.100000000000001" customHeight="1" thickTop="1" x14ac:dyDescent="0.2">
      <c r="B32" s="45"/>
      <c r="C32" s="46" t="s">
        <v>15</v>
      </c>
      <c r="D32" s="47"/>
      <c r="E32" s="48"/>
      <c r="F32" s="70"/>
      <c r="G32" s="49">
        <f t="shared" si="1"/>
        <v>0</v>
      </c>
      <c r="H32" s="47"/>
      <c r="I32" s="48"/>
      <c r="J32" s="70"/>
      <c r="K32" s="208">
        <f t="shared" si="2"/>
        <v>0</v>
      </c>
      <c r="L32" s="196"/>
      <c r="N32" s="50"/>
      <c r="O32" s="50"/>
      <c r="P32" s="50"/>
    </row>
    <row r="33" spans="2:16" s="58" customFormat="1" ht="60.75" customHeight="1" x14ac:dyDescent="0.25">
      <c r="B33" s="121" t="s">
        <v>8</v>
      </c>
      <c r="C33" s="117" t="s">
        <v>24</v>
      </c>
      <c r="D33" s="51">
        <v>-7726780.2999999998</v>
      </c>
      <c r="E33" s="52">
        <v>-93236.89</v>
      </c>
      <c r="F33" s="71">
        <v>-50432.39</v>
      </c>
      <c r="G33" s="53">
        <f>+D33+E33+F33</f>
        <v>-7870449.5799999991</v>
      </c>
      <c r="H33" s="51">
        <v>-7494626.6600000001</v>
      </c>
      <c r="I33" s="52">
        <v>-92266.150000000023</v>
      </c>
      <c r="J33" s="71">
        <v>-48429.51999999999</v>
      </c>
      <c r="K33" s="205">
        <f>SUM(H33:J33)</f>
        <v>-7635322.3300000001</v>
      </c>
      <c r="L33" s="193">
        <f t="shared" ref="L33:L36" si="5">IF(ISERROR((ABS(G33)-ABS(K33))/ABS(K33)),"",(ABS(G33)-ABS(K33))/ABS(K33))</f>
        <v>3.079467242347568E-2</v>
      </c>
    </row>
    <row r="34" spans="2:16" s="58" customFormat="1" ht="45" customHeight="1" x14ac:dyDescent="0.2">
      <c r="B34" s="121" t="s">
        <v>8</v>
      </c>
      <c r="C34" s="117" t="s">
        <v>25</v>
      </c>
      <c r="D34" s="51">
        <v>-17703923.09</v>
      </c>
      <c r="E34" s="52">
        <v>-5157</v>
      </c>
      <c r="F34" s="71">
        <v>-35000</v>
      </c>
      <c r="G34" s="53">
        <f>+D34+E34+F34</f>
        <v>-17744080.09</v>
      </c>
      <c r="H34" s="51">
        <v>-24672453.600000001</v>
      </c>
      <c r="I34" s="52">
        <v>-20628</v>
      </c>
      <c r="J34" s="71">
        <v>-35000</v>
      </c>
      <c r="K34" s="205">
        <f>SUM(H34:J34)</f>
        <v>-24728081.600000001</v>
      </c>
      <c r="L34" s="193">
        <f t="shared" si="5"/>
        <v>-0.28243199868767827</v>
      </c>
      <c r="N34" s="122"/>
      <c r="O34" s="122"/>
      <c r="P34" s="122"/>
    </row>
    <row r="35" spans="2:16" s="58" customFormat="1" ht="27.75" customHeight="1" thickBot="1" x14ac:dyDescent="0.25">
      <c r="B35" s="121" t="s">
        <v>8</v>
      </c>
      <c r="C35" s="117" t="s">
        <v>18</v>
      </c>
      <c r="D35" s="51"/>
      <c r="E35" s="52"/>
      <c r="F35" s="71"/>
      <c r="G35" s="53">
        <f>+D35+E35+F35</f>
        <v>0</v>
      </c>
      <c r="H35" s="51"/>
      <c r="I35" s="52"/>
      <c r="J35" s="71"/>
      <c r="K35" s="205">
        <f t="shared" si="2"/>
        <v>0</v>
      </c>
      <c r="L35" s="194" t="str">
        <f t="shared" si="5"/>
        <v/>
      </c>
      <c r="N35" s="122"/>
      <c r="O35" s="122"/>
      <c r="P35" s="122"/>
    </row>
    <row r="36" spans="2:16" s="15" customFormat="1" ht="24.95" customHeight="1" thickTop="1" thickBot="1" x14ac:dyDescent="0.3">
      <c r="B36" s="108" t="s">
        <v>42</v>
      </c>
      <c r="C36" s="109"/>
      <c r="D36" s="55">
        <f>+D31+SUM(D33:D35)</f>
        <v>193404942.75</v>
      </c>
      <c r="E36" s="56">
        <f>SUM(E31:E35)</f>
        <v>6534108.8399999999</v>
      </c>
      <c r="F36" s="57">
        <f>SUM(F31:F35)</f>
        <v>14889865.51</v>
      </c>
      <c r="G36" s="57">
        <f>SUM(D36:F36)</f>
        <v>214828917.09999999</v>
      </c>
      <c r="H36" s="55">
        <f>+H31+SUM(H33:H35)</f>
        <v>181486670.31999999</v>
      </c>
      <c r="I36" s="56">
        <f>SUM(I31:I35)</f>
        <v>5269491.4399999985</v>
      </c>
      <c r="J36" s="56">
        <f>SUM(J31:J35)</f>
        <v>14057167.269999998</v>
      </c>
      <c r="K36" s="209">
        <f>SUM(H36:J36)</f>
        <v>200813329.03</v>
      </c>
      <c r="L36" s="197">
        <f t="shared" si="5"/>
        <v>6.9794112461061639E-2</v>
      </c>
      <c r="N36" s="58"/>
      <c r="O36" s="58"/>
      <c r="P36" s="58"/>
    </row>
    <row r="37" spans="2:16" ht="15.75" thickTop="1" x14ac:dyDescent="0.25">
      <c r="D37" s="50"/>
      <c r="E37" s="50"/>
      <c r="F37" s="50"/>
      <c r="G37" s="59"/>
      <c r="H37" s="59"/>
      <c r="I37" s="59"/>
      <c r="J37" s="59"/>
      <c r="K37" s="59"/>
      <c r="L37" s="50"/>
      <c r="N37" s="50"/>
      <c r="O37" s="50"/>
      <c r="P37" s="50"/>
    </row>
    <row r="38" spans="2:16" x14ac:dyDescent="0.25">
      <c r="D38" s="110"/>
      <c r="E38" s="110"/>
      <c r="F38" s="110"/>
      <c r="G38" s="110"/>
    </row>
    <row r="39" spans="2:16" x14ac:dyDescent="0.25">
      <c r="D39" s="110"/>
      <c r="E39" s="110"/>
      <c r="F39" s="110"/>
      <c r="G39" s="110"/>
    </row>
    <row r="40" spans="2:16" customFormat="1" x14ac:dyDescent="0.25"/>
    <row r="41" spans="2:16" customFormat="1" ht="15.75" customHeigh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x14ac:dyDescent="0.25"/>
    <row r="47" spans="2:16" customFormat="1" x14ac:dyDescent="0.25"/>
  </sheetData>
  <mergeCells count="2">
    <mergeCell ref="L13:L14"/>
    <mergeCell ref="K12:L12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9DF7-D2F2-4363-A9ED-A32C39866536}">
  <sheetPr>
    <pageSetUpPr fitToPage="1"/>
  </sheetPr>
  <dimension ref="A3:J44"/>
  <sheetViews>
    <sheetView showGridLines="0" showZeros="0" workbookViewId="0"/>
  </sheetViews>
  <sheetFormatPr baseColWidth="10" defaultRowHeight="12.75" x14ac:dyDescent="0.2"/>
  <cols>
    <col min="1" max="1" width="0.28515625" style="2" customWidth="1"/>
    <col min="2" max="2" width="4" style="2" customWidth="1"/>
    <col min="3" max="3" width="60.7109375" style="2" customWidth="1"/>
    <col min="4" max="10" width="14.7109375" style="2" customWidth="1"/>
    <col min="11" max="251" width="11.42578125" style="2"/>
    <col min="252" max="252" width="0.28515625" style="2" customWidth="1"/>
    <col min="253" max="253" width="4" style="2" customWidth="1"/>
    <col min="254" max="254" width="53.85546875" style="2" customWidth="1"/>
    <col min="255" max="262" width="14.7109375" style="2" customWidth="1"/>
    <col min="263" max="263" width="11.42578125" style="2"/>
    <col min="264" max="264" width="8.85546875" style="2" customWidth="1"/>
    <col min="265" max="265" width="11.42578125" style="2"/>
    <col min="266" max="266" width="15.42578125" style="2" customWidth="1"/>
    <col min="267" max="507" width="11.42578125" style="2"/>
    <col min="508" max="508" width="0.28515625" style="2" customWidth="1"/>
    <col min="509" max="509" width="4" style="2" customWidth="1"/>
    <col min="510" max="510" width="53.85546875" style="2" customWidth="1"/>
    <col min="511" max="518" width="14.7109375" style="2" customWidth="1"/>
    <col min="519" max="519" width="11.42578125" style="2"/>
    <col min="520" max="520" width="8.85546875" style="2" customWidth="1"/>
    <col min="521" max="521" width="11.42578125" style="2"/>
    <col min="522" max="522" width="15.42578125" style="2" customWidth="1"/>
    <col min="523" max="763" width="11.42578125" style="2"/>
    <col min="764" max="764" width="0.28515625" style="2" customWidth="1"/>
    <col min="765" max="765" width="4" style="2" customWidth="1"/>
    <col min="766" max="766" width="53.85546875" style="2" customWidth="1"/>
    <col min="767" max="774" width="14.7109375" style="2" customWidth="1"/>
    <col min="775" max="775" width="11.42578125" style="2"/>
    <col min="776" max="776" width="8.85546875" style="2" customWidth="1"/>
    <col min="777" max="777" width="11.42578125" style="2"/>
    <col min="778" max="778" width="15.42578125" style="2" customWidth="1"/>
    <col min="779" max="1019" width="11.42578125" style="2"/>
    <col min="1020" max="1020" width="0.28515625" style="2" customWidth="1"/>
    <col min="1021" max="1021" width="4" style="2" customWidth="1"/>
    <col min="1022" max="1022" width="53.85546875" style="2" customWidth="1"/>
    <col min="1023" max="1030" width="14.7109375" style="2" customWidth="1"/>
    <col min="1031" max="1031" width="11.42578125" style="2"/>
    <col min="1032" max="1032" width="8.85546875" style="2" customWidth="1"/>
    <col min="1033" max="1033" width="11.42578125" style="2"/>
    <col min="1034" max="1034" width="15.42578125" style="2" customWidth="1"/>
    <col min="1035" max="1275" width="11.42578125" style="2"/>
    <col min="1276" max="1276" width="0.28515625" style="2" customWidth="1"/>
    <col min="1277" max="1277" width="4" style="2" customWidth="1"/>
    <col min="1278" max="1278" width="53.85546875" style="2" customWidth="1"/>
    <col min="1279" max="1286" width="14.7109375" style="2" customWidth="1"/>
    <col min="1287" max="1287" width="11.42578125" style="2"/>
    <col min="1288" max="1288" width="8.85546875" style="2" customWidth="1"/>
    <col min="1289" max="1289" width="11.42578125" style="2"/>
    <col min="1290" max="1290" width="15.42578125" style="2" customWidth="1"/>
    <col min="1291" max="1531" width="11.42578125" style="2"/>
    <col min="1532" max="1532" width="0.28515625" style="2" customWidth="1"/>
    <col min="1533" max="1533" width="4" style="2" customWidth="1"/>
    <col min="1534" max="1534" width="53.85546875" style="2" customWidth="1"/>
    <col min="1535" max="1542" width="14.7109375" style="2" customWidth="1"/>
    <col min="1543" max="1543" width="11.42578125" style="2"/>
    <col min="1544" max="1544" width="8.85546875" style="2" customWidth="1"/>
    <col min="1545" max="1545" width="11.42578125" style="2"/>
    <col min="1546" max="1546" width="15.42578125" style="2" customWidth="1"/>
    <col min="1547" max="1787" width="11.42578125" style="2"/>
    <col min="1788" max="1788" width="0.28515625" style="2" customWidth="1"/>
    <col min="1789" max="1789" width="4" style="2" customWidth="1"/>
    <col min="1790" max="1790" width="53.85546875" style="2" customWidth="1"/>
    <col min="1791" max="1798" width="14.7109375" style="2" customWidth="1"/>
    <col min="1799" max="1799" width="11.42578125" style="2"/>
    <col min="1800" max="1800" width="8.85546875" style="2" customWidth="1"/>
    <col min="1801" max="1801" width="11.42578125" style="2"/>
    <col min="1802" max="1802" width="15.42578125" style="2" customWidth="1"/>
    <col min="1803" max="2043" width="11.42578125" style="2"/>
    <col min="2044" max="2044" width="0.28515625" style="2" customWidth="1"/>
    <col min="2045" max="2045" width="4" style="2" customWidth="1"/>
    <col min="2046" max="2046" width="53.85546875" style="2" customWidth="1"/>
    <col min="2047" max="2054" width="14.7109375" style="2" customWidth="1"/>
    <col min="2055" max="2055" width="11.42578125" style="2"/>
    <col min="2056" max="2056" width="8.85546875" style="2" customWidth="1"/>
    <col min="2057" max="2057" width="11.42578125" style="2"/>
    <col min="2058" max="2058" width="15.42578125" style="2" customWidth="1"/>
    <col min="2059" max="2299" width="11.42578125" style="2"/>
    <col min="2300" max="2300" width="0.28515625" style="2" customWidth="1"/>
    <col min="2301" max="2301" width="4" style="2" customWidth="1"/>
    <col min="2302" max="2302" width="53.85546875" style="2" customWidth="1"/>
    <col min="2303" max="2310" width="14.7109375" style="2" customWidth="1"/>
    <col min="2311" max="2311" width="11.42578125" style="2"/>
    <col min="2312" max="2312" width="8.85546875" style="2" customWidth="1"/>
    <col min="2313" max="2313" width="11.42578125" style="2"/>
    <col min="2314" max="2314" width="15.42578125" style="2" customWidth="1"/>
    <col min="2315" max="2555" width="11.42578125" style="2"/>
    <col min="2556" max="2556" width="0.28515625" style="2" customWidth="1"/>
    <col min="2557" max="2557" width="4" style="2" customWidth="1"/>
    <col min="2558" max="2558" width="53.85546875" style="2" customWidth="1"/>
    <col min="2559" max="2566" width="14.7109375" style="2" customWidth="1"/>
    <col min="2567" max="2567" width="11.42578125" style="2"/>
    <col min="2568" max="2568" width="8.85546875" style="2" customWidth="1"/>
    <col min="2569" max="2569" width="11.42578125" style="2"/>
    <col min="2570" max="2570" width="15.42578125" style="2" customWidth="1"/>
    <col min="2571" max="2811" width="11.42578125" style="2"/>
    <col min="2812" max="2812" width="0.28515625" style="2" customWidth="1"/>
    <col min="2813" max="2813" width="4" style="2" customWidth="1"/>
    <col min="2814" max="2814" width="53.85546875" style="2" customWidth="1"/>
    <col min="2815" max="2822" width="14.7109375" style="2" customWidth="1"/>
    <col min="2823" max="2823" width="11.42578125" style="2"/>
    <col min="2824" max="2824" width="8.85546875" style="2" customWidth="1"/>
    <col min="2825" max="2825" width="11.42578125" style="2"/>
    <col min="2826" max="2826" width="15.42578125" style="2" customWidth="1"/>
    <col min="2827" max="3067" width="11.42578125" style="2"/>
    <col min="3068" max="3068" width="0.28515625" style="2" customWidth="1"/>
    <col min="3069" max="3069" width="4" style="2" customWidth="1"/>
    <col min="3070" max="3070" width="53.85546875" style="2" customWidth="1"/>
    <col min="3071" max="3078" width="14.7109375" style="2" customWidth="1"/>
    <col min="3079" max="3079" width="11.42578125" style="2"/>
    <col min="3080" max="3080" width="8.85546875" style="2" customWidth="1"/>
    <col min="3081" max="3081" width="11.42578125" style="2"/>
    <col min="3082" max="3082" width="15.42578125" style="2" customWidth="1"/>
    <col min="3083" max="3323" width="11.42578125" style="2"/>
    <col min="3324" max="3324" width="0.28515625" style="2" customWidth="1"/>
    <col min="3325" max="3325" width="4" style="2" customWidth="1"/>
    <col min="3326" max="3326" width="53.85546875" style="2" customWidth="1"/>
    <col min="3327" max="3334" width="14.7109375" style="2" customWidth="1"/>
    <col min="3335" max="3335" width="11.42578125" style="2"/>
    <col min="3336" max="3336" width="8.85546875" style="2" customWidth="1"/>
    <col min="3337" max="3337" width="11.42578125" style="2"/>
    <col min="3338" max="3338" width="15.42578125" style="2" customWidth="1"/>
    <col min="3339" max="3579" width="11.42578125" style="2"/>
    <col min="3580" max="3580" width="0.28515625" style="2" customWidth="1"/>
    <col min="3581" max="3581" width="4" style="2" customWidth="1"/>
    <col min="3582" max="3582" width="53.85546875" style="2" customWidth="1"/>
    <col min="3583" max="3590" width="14.7109375" style="2" customWidth="1"/>
    <col min="3591" max="3591" width="11.42578125" style="2"/>
    <col min="3592" max="3592" width="8.85546875" style="2" customWidth="1"/>
    <col min="3593" max="3593" width="11.42578125" style="2"/>
    <col min="3594" max="3594" width="15.42578125" style="2" customWidth="1"/>
    <col min="3595" max="3835" width="11.42578125" style="2"/>
    <col min="3836" max="3836" width="0.28515625" style="2" customWidth="1"/>
    <col min="3837" max="3837" width="4" style="2" customWidth="1"/>
    <col min="3838" max="3838" width="53.85546875" style="2" customWidth="1"/>
    <col min="3839" max="3846" width="14.7109375" style="2" customWidth="1"/>
    <col min="3847" max="3847" width="11.42578125" style="2"/>
    <col min="3848" max="3848" width="8.85546875" style="2" customWidth="1"/>
    <col min="3849" max="3849" width="11.42578125" style="2"/>
    <col min="3850" max="3850" width="15.42578125" style="2" customWidth="1"/>
    <col min="3851" max="4091" width="11.42578125" style="2"/>
    <col min="4092" max="4092" width="0.28515625" style="2" customWidth="1"/>
    <col min="4093" max="4093" width="4" style="2" customWidth="1"/>
    <col min="4094" max="4094" width="53.85546875" style="2" customWidth="1"/>
    <col min="4095" max="4102" width="14.7109375" style="2" customWidth="1"/>
    <col min="4103" max="4103" width="11.42578125" style="2"/>
    <col min="4104" max="4104" width="8.85546875" style="2" customWidth="1"/>
    <col min="4105" max="4105" width="11.42578125" style="2"/>
    <col min="4106" max="4106" width="15.42578125" style="2" customWidth="1"/>
    <col min="4107" max="4347" width="11.42578125" style="2"/>
    <col min="4348" max="4348" width="0.28515625" style="2" customWidth="1"/>
    <col min="4349" max="4349" width="4" style="2" customWidth="1"/>
    <col min="4350" max="4350" width="53.85546875" style="2" customWidth="1"/>
    <col min="4351" max="4358" width="14.7109375" style="2" customWidth="1"/>
    <col min="4359" max="4359" width="11.42578125" style="2"/>
    <col min="4360" max="4360" width="8.85546875" style="2" customWidth="1"/>
    <col min="4361" max="4361" width="11.42578125" style="2"/>
    <col min="4362" max="4362" width="15.42578125" style="2" customWidth="1"/>
    <col min="4363" max="4603" width="11.42578125" style="2"/>
    <col min="4604" max="4604" width="0.28515625" style="2" customWidth="1"/>
    <col min="4605" max="4605" width="4" style="2" customWidth="1"/>
    <col min="4606" max="4606" width="53.85546875" style="2" customWidth="1"/>
    <col min="4607" max="4614" width="14.7109375" style="2" customWidth="1"/>
    <col min="4615" max="4615" width="11.42578125" style="2"/>
    <col min="4616" max="4616" width="8.85546875" style="2" customWidth="1"/>
    <col min="4617" max="4617" width="11.42578125" style="2"/>
    <col min="4618" max="4618" width="15.42578125" style="2" customWidth="1"/>
    <col min="4619" max="4859" width="11.42578125" style="2"/>
    <col min="4860" max="4860" width="0.28515625" style="2" customWidth="1"/>
    <col min="4861" max="4861" width="4" style="2" customWidth="1"/>
    <col min="4862" max="4862" width="53.85546875" style="2" customWidth="1"/>
    <col min="4863" max="4870" width="14.7109375" style="2" customWidth="1"/>
    <col min="4871" max="4871" width="11.42578125" style="2"/>
    <col min="4872" max="4872" width="8.85546875" style="2" customWidth="1"/>
    <col min="4873" max="4873" width="11.42578125" style="2"/>
    <col min="4874" max="4874" width="15.42578125" style="2" customWidth="1"/>
    <col min="4875" max="5115" width="11.42578125" style="2"/>
    <col min="5116" max="5116" width="0.28515625" style="2" customWidth="1"/>
    <col min="5117" max="5117" width="4" style="2" customWidth="1"/>
    <col min="5118" max="5118" width="53.85546875" style="2" customWidth="1"/>
    <col min="5119" max="5126" width="14.7109375" style="2" customWidth="1"/>
    <col min="5127" max="5127" width="11.42578125" style="2"/>
    <col min="5128" max="5128" width="8.85546875" style="2" customWidth="1"/>
    <col min="5129" max="5129" width="11.42578125" style="2"/>
    <col min="5130" max="5130" width="15.42578125" style="2" customWidth="1"/>
    <col min="5131" max="5371" width="11.42578125" style="2"/>
    <col min="5372" max="5372" width="0.28515625" style="2" customWidth="1"/>
    <col min="5373" max="5373" width="4" style="2" customWidth="1"/>
    <col min="5374" max="5374" width="53.85546875" style="2" customWidth="1"/>
    <col min="5375" max="5382" width="14.7109375" style="2" customWidth="1"/>
    <col min="5383" max="5383" width="11.42578125" style="2"/>
    <col min="5384" max="5384" width="8.85546875" style="2" customWidth="1"/>
    <col min="5385" max="5385" width="11.42578125" style="2"/>
    <col min="5386" max="5386" width="15.42578125" style="2" customWidth="1"/>
    <col min="5387" max="5627" width="11.42578125" style="2"/>
    <col min="5628" max="5628" width="0.28515625" style="2" customWidth="1"/>
    <col min="5629" max="5629" width="4" style="2" customWidth="1"/>
    <col min="5630" max="5630" width="53.85546875" style="2" customWidth="1"/>
    <col min="5631" max="5638" width="14.7109375" style="2" customWidth="1"/>
    <col min="5639" max="5639" width="11.42578125" style="2"/>
    <col min="5640" max="5640" width="8.85546875" style="2" customWidth="1"/>
    <col min="5641" max="5641" width="11.42578125" style="2"/>
    <col min="5642" max="5642" width="15.42578125" style="2" customWidth="1"/>
    <col min="5643" max="5883" width="11.42578125" style="2"/>
    <col min="5884" max="5884" width="0.28515625" style="2" customWidth="1"/>
    <col min="5885" max="5885" width="4" style="2" customWidth="1"/>
    <col min="5886" max="5886" width="53.85546875" style="2" customWidth="1"/>
    <col min="5887" max="5894" width="14.7109375" style="2" customWidth="1"/>
    <col min="5895" max="5895" width="11.42578125" style="2"/>
    <col min="5896" max="5896" width="8.85546875" style="2" customWidth="1"/>
    <col min="5897" max="5897" width="11.42578125" style="2"/>
    <col min="5898" max="5898" width="15.42578125" style="2" customWidth="1"/>
    <col min="5899" max="6139" width="11.42578125" style="2"/>
    <col min="6140" max="6140" width="0.28515625" style="2" customWidth="1"/>
    <col min="6141" max="6141" width="4" style="2" customWidth="1"/>
    <col min="6142" max="6142" width="53.85546875" style="2" customWidth="1"/>
    <col min="6143" max="6150" width="14.7109375" style="2" customWidth="1"/>
    <col min="6151" max="6151" width="11.42578125" style="2"/>
    <col min="6152" max="6152" width="8.85546875" style="2" customWidth="1"/>
    <col min="6153" max="6153" width="11.42578125" style="2"/>
    <col min="6154" max="6154" width="15.42578125" style="2" customWidth="1"/>
    <col min="6155" max="6395" width="11.42578125" style="2"/>
    <col min="6396" max="6396" width="0.28515625" style="2" customWidth="1"/>
    <col min="6397" max="6397" width="4" style="2" customWidth="1"/>
    <col min="6398" max="6398" width="53.85546875" style="2" customWidth="1"/>
    <col min="6399" max="6406" width="14.7109375" style="2" customWidth="1"/>
    <col min="6407" max="6407" width="11.42578125" style="2"/>
    <col min="6408" max="6408" width="8.85546875" style="2" customWidth="1"/>
    <col min="6409" max="6409" width="11.42578125" style="2"/>
    <col min="6410" max="6410" width="15.42578125" style="2" customWidth="1"/>
    <col min="6411" max="6651" width="11.42578125" style="2"/>
    <col min="6652" max="6652" width="0.28515625" style="2" customWidth="1"/>
    <col min="6653" max="6653" width="4" style="2" customWidth="1"/>
    <col min="6654" max="6654" width="53.85546875" style="2" customWidth="1"/>
    <col min="6655" max="6662" width="14.7109375" style="2" customWidth="1"/>
    <col min="6663" max="6663" width="11.42578125" style="2"/>
    <col min="6664" max="6664" width="8.85546875" style="2" customWidth="1"/>
    <col min="6665" max="6665" width="11.42578125" style="2"/>
    <col min="6666" max="6666" width="15.42578125" style="2" customWidth="1"/>
    <col min="6667" max="6907" width="11.42578125" style="2"/>
    <col min="6908" max="6908" width="0.28515625" style="2" customWidth="1"/>
    <col min="6909" max="6909" width="4" style="2" customWidth="1"/>
    <col min="6910" max="6910" width="53.85546875" style="2" customWidth="1"/>
    <col min="6911" max="6918" width="14.7109375" style="2" customWidth="1"/>
    <col min="6919" max="6919" width="11.42578125" style="2"/>
    <col min="6920" max="6920" width="8.85546875" style="2" customWidth="1"/>
    <col min="6921" max="6921" width="11.42578125" style="2"/>
    <col min="6922" max="6922" width="15.42578125" style="2" customWidth="1"/>
    <col min="6923" max="7163" width="11.42578125" style="2"/>
    <col min="7164" max="7164" width="0.28515625" style="2" customWidth="1"/>
    <col min="7165" max="7165" width="4" style="2" customWidth="1"/>
    <col min="7166" max="7166" width="53.85546875" style="2" customWidth="1"/>
    <col min="7167" max="7174" width="14.7109375" style="2" customWidth="1"/>
    <col min="7175" max="7175" width="11.42578125" style="2"/>
    <col min="7176" max="7176" width="8.85546875" style="2" customWidth="1"/>
    <col min="7177" max="7177" width="11.42578125" style="2"/>
    <col min="7178" max="7178" width="15.42578125" style="2" customWidth="1"/>
    <col min="7179" max="7419" width="11.42578125" style="2"/>
    <col min="7420" max="7420" width="0.28515625" style="2" customWidth="1"/>
    <col min="7421" max="7421" width="4" style="2" customWidth="1"/>
    <col min="7422" max="7422" width="53.85546875" style="2" customWidth="1"/>
    <col min="7423" max="7430" width="14.7109375" style="2" customWidth="1"/>
    <col min="7431" max="7431" width="11.42578125" style="2"/>
    <col min="7432" max="7432" width="8.85546875" style="2" customWidth="1"/>
    <col min="7433" max="7433" width="11.42578125" style="2"/>
    <col min="7434" max="7434" width="15.42578125" style="2" customWidth="1"/>
    <col min="7435" max="7675" width="11.42578125" style="2"/>
    <col min="7676" max="7676" width="0.28515625" style="2" customWidth="1"/>
    <col min="7677" max="7677" width="4" style="2" customWidth="1"/>
    <col min="7678" max="7678" width="53.85546875" style="2" customWidth="1"/>
    <col min="7679" max="7686" width="14.7109375" style="2" customWidth="1"/>
    <col min="7687" max="7687" width="11.42578125" style="2"/>
    <col min="7688" max="7688" width="8.85546875" style="2" customWidth="1"/>
    <col min="7689" max="7689" width="11.42578125" style="2"/>
    <col min="7690" max="7690" width="15.42578125" style="2" customWidth="1"/>
    <col min="7691" max="7931" width="11.42578125" style="2"/>
    <col min="7932" max="7932" width="0.28515625" style="2" customWidth="1"/>
    <col min="7933" max="7933" width="4" style="2" customWidth="1"/>
    <col min="7934" max="7934" width="53.85546875" style="2" customWidth="1"/>
    <col min="7935" max="7942" width="14.7109375" style="2" customWidth="1"/>
    <col min="7943" max="7943" width="11.42578125" style="2"/>
    <col min="7944" max="7944" width="8.85546875" style="2" customWidth="1"/>
    <col min="7945" max="7945" width="11.42578125" style="2"/>
    <col min="7946" max="7946" width="15.42578125" style="2" customWidth="1"/>
    <col min="7947" max="8187" width="11.42578125" style="2"/>
    <col min="8188" max="8188" width="0.28515625" style="2" customWidth="1"/>
    <col min="8189" max="8189" width="4" style="2" customWidth="1"/>
    <col min="8190" max="8190" width="53.85546875" style="2" customWidth="1"/>
    <col min="8191" max="8198" width="14.7109375" style="2" customWidth="1"/>
    <col min="8199" max="8199" width="11.42578125" style="2"/>
    <col min="8200" max="8200" width="8.85546875" style="2" customWidth="1"/>
    <col min="8201" max="8201" width="11.42578125" style="2"/>
    <col min="8202" max="8202" width="15.42578125" style="2" customWidth="1"/>
    <col min="8203" max="8443" width="11.42578125" style="2"/>
    <col min="8444" max="8444" width="0.28515625" style="2" customWidth="1"/>
    <col min="8445" max="8445" width="4" style="2" customWidth="1"/>
    <col min="8446" max="8446" width="53.85546875" style="2" customWidth="1"/>
    <col min="8447" max="8454" width="14.7109375" style="2" customWidth="1"/>
    <col min="8455" max="8455" width="11.42578125" style="2"/>
    <col min="8456" max="8456" width="8.85546875" style="2" customWidth="1"/>
    <col min="8457" max="8457" width="11.42578125" style="2"/>
    <col min="8458" max="8458" width="15.42578125" style="2" customWidth="1"/>
    <col min="8459" max="8699" width="11.42578125" style="2"/>
    <col min="8700" max="8700" width="0.28515625" style="2" customWidth="1"/>
    <col min="8701" max="8701" width="4" style="2" customWidth="1"/>
    <col min="8702" max="8702" width="53.85546875" style="2" customWidth="1"/>
    <col min="8703" max="8710" width="14.7109375" style="2" customWidth="1"/>
    <col min="8711" max="8711" width="11.42578125" style="2"/>
    <col min="8712" max="8712" width="8.85546875" style="2" customWidth="1"/>
    <col min="8713" max="8713" width="11.42578125" style="2"/>
    <col min="8714" max="8714" width="15.42578125" style="2" customWidth="1"/>
    <col min="8715" max="8955" width="11.42578125" style="2"/>
    <col min="8956" max="8956" width="0.28515625" style="2" customWidth="1"/>
    <col min="8957" max="8957" width="4" style="2" customWidth="1"/>
    <col min="8958" max="8958" width="53.85546875" style="2" customWidth="1"/>
    <col min="8959" max="8966" width="14.7109375" style="2" customWidth="1"/>
    <col min="8967" max="8967" width="11.42578125" style="2"/>
    <col min="8968" max="8968" width="8.85546875" style="2" customWidth="1"/>
    <col min="8969" max="8969" width="11.42578125" style="2"/>
    <col min="8970" max="8970" width="15.42578125" style="2" customWidth="1"/>
    <col min="8971" max="9211" width="11.42578125" style="2"/>
    <col min="9212" max="9212" width="0.28515625" style="2" customWidth="1"/>
    <col min="9213" max="9213" width="4" style="2" customWidth="1"/>
    <col min="9214" max="9214" width="53.85546875" style="2" customWidth="1"/>
    <col min="9215" max="9222" width="14.7109375" style="2" customWidth="1"/>
    <col min="9223" max="9223" width="11.42578125" style="2"/>
    <col min="9224" max="9224" width="8.85546875" style="2" customWidth="1"/>
    <col min="9225" max="9225" width="11.42578125" style="2"/>
    <col min="9226" max="9226" width="15.42578125" style="2" customWidth="1"/>
    <col min="9227" max="9467" width="11.42578125" style="2"/>
    <col min="9468" max="9468" width="0.28515625" style="2" customWidth="1"/>
    <col min="9469" max="9469" width="4" style="2" customWidth="1"/>
    <col min="9470" max="9470" width="53.85546875" style="2" customWidth="1"/>
    <col min="9471" max="9478" width="14.7109375" style="2" customWidth="1"/>
    <col min="9479" max="9479" width="11.42578125" style="2"/>
    <col min="9480" max="9480" width="8.85546875" style="2" customWidth="1"/>
    <col min="9481" max="9481" width="11.42578125" style="2"/>
    <col min="9482" max="9482" width="15.42578125" style="2" customWidth="1"/>
    <col min="9483" max="9723" width="11.42578125" style="2"/>
    <col min="9724" max="9724" width="0.28515625" style="2" customWidth="1"/>
    <col min="9725" max="9725" width="4" style="2" customWidth="1"/>
    <col min="9726" max="9726" width="53.85546875" style="2" customWidth="1"/>
    <col min="9727" max="9734" width="14.7109375" style="2" customWidth="1"/>
    <col min="9735" max="9735" width="11.42578125" style="2"/>
    <col min="9736" max="9736" width="8.85546875" style="2" customWidth="1"/>
    <col min="9737" max="9737" width="11.42578125" style="2"/>
    <col min="9738" max="9738" width="15.42578125" style="2" customWidth="1"/>
    <col min="9739" max="9979" width="11.42578125" style="2"/>
    <col min="9980" max="9980" width="0.28515625" style="2" customWidth="1"/>
    <col min="9981" max="9981" width="4" style="2" customWidth="1"/>
    <col min="9982" max="9982" width="53.85546875" style="2" customWidth="1"/>
    <col min="9983" max="9990" width="14.7109375" style="2" customWidth="1"/>
    <col min="9991" max="9991" width="11.42578125" style="2"/>
    <col min="9992" max="9992" width="8.85546875" style="2" customWidth="1"/>
    <col min="9993" max="9993" width="11.42578125" style="2"/>
    <col min="9994" max="9994" width="15.42578125" style="2" customWidth="1"/>
    <col min="9995" max="10235" width="11.42578125" style="2"/>
    <col min="10236" max="10236" width="0.28515625" style="2" customWidth="1"/>
    <col min="10237" max="10237" width="4" style="2" customWidth="1"/>
    <col min="10238" max="10238" width="53.85546875" style="2" customWidth="1"/>
    <col min="10239" max="10246" width="14.7109375" style="2" customWidth="1"/>
    <col min="10247" max="10247" width="11.42578125" style="2"/>
    <col min="10248" max="10248" width="8.85546875" style="2" customWidth="1"/>
    <col min="10249" max="10249" width="11.42578125" style="2"/>
    <col min="10250" max="10250" width="15.42578125" style="2" customWidth="1"/>
    <col min="10251" max="10491" width="11.42578125" style="2"/>
    <col min="10492" max="10492" width="0.28515625" style="2" customWidth="1"/>
    <col min="10493" max="10493" width="4" style="2" customWidth="1"/>
    <col min="10494" max="10494" width="53.85546875" style="2" customWidth="1"/>
    <col min="10495" max="10502" width="14.7109375" style="2" customWidth="1"/>
    <col min="10503" max="10503" width="11.42578125" style="2"/>
    <col min="10504" max="10504" width="8.85546875" style="2" customWidth="1"/>
    <col min="10505" max="10505" width="11.42578125" style="2"/>
    <col min="10506" max="10506" width="15.42578125" style="2" customWidth="1"/>
    <col min="10507" max="10747" width="11.42578125" style="2"/>
    <col min="10748" max="10748" width="0.28515625" style="2" customWidth="1"/>
    <col min="10749" max="10749" width="4" style="2" customWidth="1"/>
    <col min="10750" max="10750" width="53.85546875" style="2" customWidth="1"/>
    <col min="10751" max="10758" width="14.7109375" style="2" customWidth="1"/>
    <col min="10759" max="10759" width="11.42578125" style="2"/>
    <col min="10760" max="10760" width="8.85546875" style="2" customWidth="1"/>
    <col min="10761" max="10761" width="11.42578125" style="2"/>
    <col min="10762" max="10762" width="15.42578125" style="2" customWidth="1"/>
    <col min="10763" max="11003" width="11.42578125" style="2"/>
    <col min="11004" max="11004" width="0.28515625" style="2" customWidth="1"/>
    <col min="11005" max="11005" width="4" style="2" customWidth="1"/>
    <col min="11006" max="11006" width="53.85546875" style="2" customWidth="1"/>
    <col min="11007" max="11014" width="14.7109375" style="2" customWidth="1"/>
    <col min="11015" max="11015" width="11.42578125" style="2"/>
    <col min="11016" max="11016" width="8.85546875" style="2" customWidth="1"/>
    <col min="11017" max="11017" width="11.42578125" style="2"/>
    <col min="11018" max="11018" width="15.42578125" style="2" customWidth="1"/>
    <col min="11019" max="11259" width="11.42578125" style="2"/>
    <col min="11260" max="11260" width="0.28515625" style="2" customWidth="1"/>
    <col min="11261" max="11261" width="4" style="2" customWidth="1"/>
    <col min="11262" max="11262" width="53.85546875" style="2" customWidth="1"/>
    <col min="11263" max="11270" width="14.7109375" style="2" customWidth="1"/>
    <col min="11271" max="11271" width="11.42578125" style="2"/>
    <col min="11272" max="11272" width="8.85546875" style="2" customWidth="1"/>
    <col min="11273" max="11273" width="11.42578125" style="2"/>
    <col min="11274" max="11274" width="15.42578125" style="2" customWidth="1"/>
    <col min="11275" max="11515" width="11.42578125" style="2"/>
    <col min="11516" max="11516" width="0.28515625" style="2" customWidth="1"/>
    <col min="11517" max="11517" width="4" style="2" customWidth="1"/>
    <col min="11518" max="11518" width="53.85546875" style="2" customWidth="1"/>
    <col min="11519" max="11526" width="14.7109375" style="2" customWidth="1"/>
    <col min="11527" max="11527" width="11.42578125" style="2"/>
    <col min="11528" max="11528" width="8.85546875" style="2" customWidth="1"/>
    <col min="11529" max="11529" width="11.42578125" style="2"/>
    <col min="11530" max="11530" width="15.42578125" style="2" customWidth="1"/>
    <col min="11531" max="11771" width="11.42578125" style="2"/>
    <col min="11772" max="11772" width="0.28515625" style="2" customWidth="1"/>
    <col min="11773" max="11773" width="4" style="2" customWidth="1"/>
    <col min="11774" max="11774" width="53.85546875" style="2" customWidth="1"/>
    <col min="11775" max="11782" width="14.7109375" style="2" customWidth="1"/>
    <col min="11783" max="11783" width="11.42578125" style="2"/>
    <col min="11784" max="11784" width="8.85546875" style="2" customWidth="1"/>
    <col min="11785" max="11785" width="11.42578125" style="2"/>
    <col min="11786" max="11786" width="15.42578125" style="2" customWidth="1"/>
    <col min="11787" max="12027" width="11.42578125" style="2"/>
    <col min="12028" max="12028" width="0.28515625" style="2" customWidth="1"/>
    <col min="12029" max="12029" width="4" style="2" customWidth="1"/>
    <col min="12030" max="12030" width="53.85546875" style="2" customWidth="1"/>
    <col min="12031" max="12038" width="14.7109375" style="2" customWidth="1"/>
    <col min="12039" max="12039" width="11.42578125" style="2"/>
    <col min="12040" max="12040" width="8.85546875" style="2" customWidth="1"/>
    <col min="12041" max="12041" width="11.42578125" style="2"/>
    <col min="12042" max="12042" width="15.42578125" style="2" customWidth="1"/>
    <col min="12043" max="12283" width="11.42578125" style="2"/>
    <col min="12284" max="12284" width="0.28515625" style="2" customWidth="1"/>
    <col min="12285" max="12285" width="4" style="2" customWidth="1"/>
    <col min="12286" max="12286" width="53.85546875" style="2" customWidth="1"/>
    <col min="12287" max="12294" width="14.7109375" style="2" customWidth="1"/>
    <col min="12295" max="12295" width="11.42578125" style="2"/>
    <col min="12296" max="12296" width="8.85546875" style="2" customWidth="1"/>
    <col min="12297" max="12297" width="11.42578125" style="2"/>
    <col min="12298" max="12298" width="15.42578125" style="2" customWidth="1"/>
    <col min="12299" max="12539" width="11.42578125" style="2"/>
    <col min="12540" max="12540" width="0.28515625" style="2" customWidth="1"/>
    <col min="12541" max="12541" width="4" style="2" customWidth="1"/>
    <col min="12542" max="12542" width="53.85546875" style="2" customWidth="1"/>
    <col min="12543" max="12550" width="14.7109375" style="2" customWidth="1"/>
    <col min="12551" max="12551" width="11.42578125" style="2"/>
    <col min="12552" max="12552" width="8.85546875" style="2" customWidth="1"/>
    <col min="12553" max="12553" width="11.42578125" style="2"/>
    <col min="12554" max="12554" width="15.42578125" style="2" customWidth="1"/>
    <col min="12555" max="12795" width="11.42578125" style="2"/>
    <col min="12796" max="12796" width="0.28515625" style="2" customWidth="1"/>
    <col min="12797" max="12797" width="4" style="2" customWidth="1"/>
    <col min="12798" max="12798" width="53.85546875" style="2" customWidth="1"/>
    <col min="12799" max="12806" width="14.7109375" style="2" customWidth="1"/>
    <col min="12807" max="12807" width="11.42578125" style="2"/>
    <col min="12808" max="12808" width="8.85546875" style="2" customWidth="1"/>
    <col min="12809" max="12809" width="11.42578125" style="2"/>
    <col min="12810" max="12810" width="15.42578125" style="2" customWidth="1"/>
    <col min="12811" max="13051" width="11.42578125" style="2"/>
    <col min="13052" max="13052" width="0.28515625" style="2" customWidth="1"/>
    <col min="13053" max="13053" width="4" style="2" customWidth="1"/>
    <col min="13054" max="13054" width="53.85546875" style="2" customWidth="1"/>
    <col min="13055" max="13062" width="14.7109375" style="2" customWidth="1"/>
    <col min="13063" max="13063" width="11.42578125" style="2"/>
    <col min="13064" max="13064" width="8.85546875" style="2" customWidth="1"/>
    <col min="13065" max="13065" width="11.42578125" style="2"/>
    <col min="13066" max="13066" width="15.42578125" style="2" customWidth="1"/>
    <col min="13067" max="13307" width="11.42578125" style="2"/>
    <col min="13308" max="13308" width="0.28515625" style="2" customWidth="1"/>
    <col min="13309" max="13309" width="4" style="2" customWidth="1"/>
    <col min="13310" max="13310" width="53.85546875" style="2" customWidth="1"/>
    <col min="13311" max="13318" width="14.7109375" style="2" customWidth="1"/>
    <col min="13319" max="13319" width="11.42578125" style="2"/>
    <col min="13320" max="13320" width="8.85546875" style="2" customWidth="1"/>
    <col min="13321" max="13321" width="11.42578125" style="2"/>
    <col min="13322" max="13322" width="15.42578125" style="2" customWidth="1"/>
    <col min="13323" max="13563" width="11.42578125" style="2"/>
    <col min="13564" max="13564" width="0.28515625" style="2" customWidth="1"/>
    <col min="13565" max="13565" width="4" style="2" customWidth="1"/>
    <col min="13566" max="13566" width="53.85546875" style="2" customWidth="1"/>
    <col min="13567" max="13574" width="14.7109375" style="2" customWidth="1"/>
    <col min="13575" max="13575" width="11.42578125" style="2"/>
    <col min="13576" max="13576" width="8.85546875" style="2" customWidth="1"/>
    <col min="13577" max="13577" width="11.42578125" style="2"/>
    <col min="13578" max="13578" width="15.42578125" style="2" customWidth="1"/>
    <col min="13579" max="13819" width="11.42578125" style="2"/>
    <col min="13820" max="13820" width="0.28515625" style="2" customWidth="1"/>
    <col min="13821" max="13821" width="4" style="2" customWidth="1"/>
    <col min="13822" max="13822" width="53.85546875" style="2" customWidth="1"/>
    <col min="13823" max="13830" width="14.7109375" style="2" customWidth="1"/>
    <col min="13831" max="13831" width="11.42578125" style="2"/>
    <col min="13832" max="13832" width="8.85546875" style="2" customWidth="1"/>
    <col min="13833" max="13833" width="11.42578125" style="2"/>
    <col min="13834" max="13834" width="15.42578125" style="2" customWidth="1"/>
    <col min="13835" max="14075" width="11.42578125" style="2"/>
    <col min="14076" max="14076" width="0.28515625" style="2" customWidth="1"/>
    <col min="14077" max="14077" width="4" style="2" customWidth="1"/>
    <col min="14078" max="14078" width="53.85546875" style="2" customWidth="1"/>
    <col min="14079" max="14086" width="14.7109375" style="2" customWidth="1"/>
    <col min="14087" max="14087" width="11.42578125" style="2"/>
    <col min="14088" max="14088" width="8.85546875" style="2" customWidth="1"/>
    <col min="14089" max="14089" width="11.42578125" style="2"/>
    <col min="14090" max="14090" width="15.42578125" style="2" customWidth="1"/>
    <col min="14091" max="14331" width="11.42578125" style="2"/>
    <col min="14332" max="14332" width="0.28515625" style="2" customWidth="1"/>
    <col min="14333" max="14333" width="4" style="2" customWidth="1"/>
    <col min="14334" max="14334" width="53.85546875" style="2" customWidth="1"/>
    <col min="14335" max="14342" width="14.7109375" style="2" customWidth="1"/>
    <col min="14343" max="14343" width="11.42578125" style="2"/>
    <col min="14344" max="14344" width="8.85546875" style="2" customWidth="1"/>
    <col min="14345" max="14345" width="11.42578125" style="2"/>
    <col min="14346" max="14346" width="15.42578125" style="2" customWidth="1"/>
    <col min="14347" max="14587" width="11.42578125" style="2"/>
    <col min="14588" max="14588" width="0.28515625" style="2" customWidth="1"/>
    <col min="14589" max="14589" width="4" style="2" customWidth="1"/>
    <col min="14590" max="14590" width="53.85546875" style="2" customWidth="1"/>
    <col min="14591" max="14598" width="14.7109375" style="2" customWidth="1"/>
    <col min="14599" max="14599" width="11.42578125" style="2"/>
    <col min="14600" max="14600" width="8.85546875" style="2" customWidth="1"/>
    <col min="14601" max="14601" width="11.42578125" style="2"/>
    <col min="14602" max="14602" width="15.42578125" style="2" customWidth="1"/>
    <col min="14603" max="14843" width="11.42578125" style="2"/>
    <col min="14844" max="14844" width="0.28515625" style="2" customWidth="1"/>
    <col min="14845" max="14845" width="4" style="2" customWidth="1"/>
    <col min="14846" max="14846" width="53.85546875" style="2" customWidth="1"/>
    <col min="14847" max="14854" width="14.7109375" style="2" customWidth="1"/>
    <col min="14855" max="14855" width="11.42578125" style="2"/>
    <col min="14856" max="14856" width="8.85546875" style="2" customWidth="1"/>
    <col min="14857" max="14857" width="11.42578125" style="2"/>
    <col min="14858" max="14858" width="15.42578125" style="2" customWidth="1"/>
    <col min="14859" max="15099" width="11.42578125" style="2"/>
    <col min="15100" max="15100" width="0.28515625" style="2" customWidth="1"/>
    <col min="15101" max="15101" width="4" style="2" customWidth="1"/>
    <col min="15102" max="15102" width="53.85546875" style="2" customWidth="1"/>
    <col min="15103" max="15110" width="14.7109375" style="2" customWidth="1"/>
    <col min="15111" max="15111" width="11.42578125" style="2"/>
    <col min="15112" max="15112" width="8.85546875" style="2" customWidth="1"/>
    <col min="15113" max="15113" width="11.42578125" style="2"/>
    <col min="15114" max="15114" width="15.42578125" style="2" customWidth="1"/>
    <col min="15115" max="15355" width="11.42578125" style="2"/>
    <col min="15356" max="15356" width="0.28515625" style="2" customWidth="1"/>
    <col min="15357" max="15357" width="4" style="2" customWidth="1"/>
    <col min="15358" max="15358" width="53.85546875" style="2" customWidth="1"/>
    <col min="15359" max="15366" width="14.7109375" style="2" customWidth="1"/>
    <col min="15367" max="15367" width="11.42578125" style="2"/>
    <col min="15368" max="15368" width="8.85546875" style="2" customWidth="1"/>
    <col min="15369" max="15369" width="11.42578125" style="2"/>
    <col min="15370" max="15370" width="15.42578125" style="2" customWidth="1"/>
    <col min="15371" max="15611" width="11.42578125" style="2"/>
    <col min="15612" max="15612" width="0.28515625" style="2" customWidth="1"/>
    <col min="15613" max="15613" width="4" style="2" customWidth="1"/>
    <col min="15614" max="15614" width="53.85546875" style="2" customWidth="1"/>
    <col min="15615" max="15622" width="14.7109375" style="2" customWidth="1"/>
    <col min="15623" max="15623" width="11.42578125" style="2"/>
    <col min="15624" max="15624" width="8.85546875" style="2" customWidth="1"/>
    <col min="15625" max="15625" width="11.42578125" style="2"/>
    <col min="15626" max="15626" width="15.42578125" style="2" customWidth="1"/>
    <col min="15627" max="15867" width="11.42578125" style="2"/>
    <col min="15868" max="15868" width="0.28515625" style="2" customWidth="1"/>
    <col min="15869" max="15869" width="4" style="2" customWidth="1"/>
    <col min="15870" max="15870" width="53.85546875" style="2" customWidth="1"/>
    <col min="15871" max="15878" width="14.7109375" style="2" customWidth="1"/>
    <col min="15879" max="15879" width="11.42578125" style="2"/>
    <col min="15880" max="15880" width="8.85546875" style="2" customWidth="1"/>
    <col min="15881" max="15881" width="11.42578125" style="2"/>
    <col min="15882" max="15882" width="15.42578125" style="2" customWidth="1"/>
    <col min="15883" max="16123" width="11.42578125" style="2"/>
    <col min="16124" max="16124" width="0.28515625" style="2" customWidth="1"/>
    <col min="16125" max="16125" width="4" style="2" customWidth="1"/>
    <col min="16126" max="16126" width="53.85546875" style="2" customWidth="1"/>
    <col min="16127" max="16134" width="14.7109375" style="2" customWidth="1"/>
    <col min="16135" max="16135" width="11.42578125" style="2"/>
    <col min="16136" max="16136" width="8.85546875" style="2" customWidth="1"/>
    <col min="16137" max="16137" width="11.42578125" style="2"/>
    <col min="16138" max="16138" width="15.42578125" style="2" customWidth="1"/>
    <col min="16139" max="16384" width="11.42578125" style="2"/>
  </cols>
  <sheetData>
    <row r="3" spans="2:10" s="5" customFormat="1" x14ac:dyDescent="0.25">
      <c r="B3" s="3"/>
      <c r="C3" s="4"/>
      <c r="D3" s="4"/>
      <c r="E3" s="4"/>
      <c r="F3" s="4"/>
      <c r="G3" s="4"/>
      <c r="H3" s="4"/>
      <c r="I3" s="4"/>
      <c r="J3" s="4"/>
    </row>
    <row r="4" spans="2:10" s="5" customFormat="1" x14ac:dyDescent="0.25">
      <c r="B4" s="3"/>
      <c r="C4" s="4"/>
      <c r="D4" s="4"/>
      <c r="E4" s="4"/>
      <c r="F4" s="4"/>
      <c r="G4" s="4"/>
      <c r="H4" s="4"/>
      <c r="I4" s="4"/>
      <c r="J4" s="4"/>
    </row>
    <row r="5" spans="2:10" s="5" customFormat="1" x14ac:dyDescent="0.25">
      <c r="B5" s="3"/>
      <c r="C5" s="4"/>
      <c r="D5" s="4"/>
      <c r="E5" s="4"/>
      <c r="F5" s="4"/>
      <c r="G5" s="4"/>
      <c r="H5" s="4"/>
      <c r="I5" s="4"/>
      <c r="J5" s="4"/>
    </row>
    <row r="6" spans="2:10" s="5" customFormat="1" x14ac:dyDescent="0.25">
      <c r="B6" s="3"/>
      <c r="C6" s="4"/>
      <c r="D6" s="4"/>
      <c r="E6" s="4"/>
      <c r="F6" s="4"/>
      <c r="G6" s="4"/>
      <c r="H6" s="4"/>
      <c r="I6" s="4"/>
      <c r="J6" s="4"/>
    </row>
    <row r="7" spans="2:10" s="5" customFormat="1" x14ac:dyDescent="0.25">
      <c r="B7" s="3"/>
      <c r="C7" s="4"/>
      <c r="D7" s="4"/>
      <c r="E7" s="4"/>
      <c r="F7" s="4"/>
      <c r="G7" s="4"/>
      <c r="H7" s="4"/>
      <c r="I7" s="4"/>
      <c r="J7" s="4"/>
    </row>
    <row r="8" spans="2:10" s="5" customFormat="1" x14ac:dyDescent="0.25">
      <c r="B8" s="3"/>
      <c r="C8" s="4"/>
      <c r="D8" s="4"/>
      <c r="E8" s="4"/>
      <c r="F8" s="4"/>
      <c r="G8" s="4"/>
      <c r="H8" s="4"/>
      <c r="I8" s="4"/>
      <c r="J8" s="4"/>
    </row>
    <row r="9" spans="2:10" s="5" customFormat="1" x14ac:dyDescent="0.25">
      <c r="B9" s="3"/>
      <c r="C9" s="4"/>
      <c r="D9" s="4"/>
      <c r="E9" s="4"/>
      <c r="F9" s="4"/>
      <c r="G9" s="4"/>
      <c r="H9" s="4"/>
      <c r="I9" s="4"/>
      <c r="J9" s="4"/>
    </row>
    <row r="10" spans="2:10" s="5" customFormat="1" x14ac:dyDescent="0.25">
      <c r="B10" s="3"/>
      <c r="C10" s="4"/>
      <c r="D10" s="4"/>
      <c r="E10" s="4"/>
      <c r="F10" s="4"/>
      <c r="G10" s="4"/>
      <c r="H10" s="4"/>
      <c r="I10" s="4"/>
      <c r="J10" s="4"/>
    </row>
    <row r="11" spans="2:10" s="5" customFormat="1" ht="5.0999999999999996" customHeight="1" x14ac:dyDescent="0.25">
      <c r="B11" s="3"/>
      <c r="C11" s="4"/>
      <c r="D11" s="4"/>
      <c r="E11" s="4"/>
      <c r="F11" s="4"/>
      <c r="G11" s="4"/>
      <c r="H11" s="4"/>
      <c r="I11" s="4"/>
      <c r="J11" s="4"/>
    </row>
    <row r="12" spans="2:10" ht="18" x14ac:dyDescent="0.2">
      <c r="B12" s="219" t="s">
        <v>58</v>
      </c>
      <c r="C12" s="8"/>
      <c r="D12" s="8"/>
      <c r="E12" s="8"/>
      <c r="F12" s="8"/>
      <c r="G12" s="8"/>
      <c r="H12" s="8"/>
      <c r="I12" s="8"/>
      <c r="J12" s="8"/>
    </row>
    <row r="13" spans="2:10" x14ac:dyDescent="0.2">
      <c r="D13" s="9"/>
      <c r="E13" s="9">
        <v>0</v>
      </c>
      <c r="F13" s="9">
        <v>0</v>
      </c>
      <c r="G13" s="9">
        <v>0</v>
      </c>
      <c r="H13" s="9">
        <v>0</v>
      </c>
      <c r="I13" s="9"/>
      <c r="J13" s="210">
        <f>+'Regla OOAA'!K12</f>
        <v>44926</v>
      </c>
    </row>
    <row r="14" spans="2:10" s="5" customFormat="1" ht="24.95" customHeight="1" thickBot="1" x14ac:dyDescent="0.3">
      <c r="B14" s="220" t="s">
        <v>59</v>
      </c>
      <c r="C14" s="221"/>
      <c r="D14" s="221"/>
      <c r="E14" s="221"/>
      <c r="F14" s="221"/>
      <c r="G14" s="221"/>
      <c r="H14" s="221"/>
      <c r="I14" s="221"/>
      <c r="J14" s="222"/>
    </row>
    <row r="15" spans="2:10" s="224" customFormat="1" ht="72" customHeight="1" thickTop="1" x14ac:dyDescent="0.25">
      <c r="B15" s="223"/>
      <c r="D15" s="225" t="s">
        <v>60</v>
      </c>
      <c r="E15" s="225" t="s">
        <v>61</v>
      </c>
      <c r="F15" s="225" t="s">
        <v>62</v>
      </c>
      <c r="G15" s="226" t="s">
        <v>63</v>
      </c>
      <c r="H15" s="225" t="s">
        <v>64</v>
      </c>
      <c r="I15" s="226" t="s">
        <v>65</v>
      </c>
      <c r="J15" s="227" t="s">
        <v>66</v>
      </c>
    </row>
    <row r="16" spans="2:10" s="61" customFormat="1" ht="20.100000000000001" customHeight="1" x14ac:dyDescent="0.25">
      <c r="B16" s="228"/>
      <c r="C16" s="229" t="s">
        <v>67</v>
      </c>
      <c r="D16" s="230">
        <f>+D39</f>
        <v>2923688.2600000002</v>
      </c>
      <c r="E16" s="230">
        <f t="shared" ref="E16:I16" si="0">+E39</f>
        <v>16795418.900000002</v>
      </c>
      <c r="F16" s="230">
        <f t="shared" si="0"/>
        <v>9314749.5300000012</v>
      </c>
      <c r="G16" s="230">
        <f t="shared" si="0"/>
        <v>1069810.68</v>
      </c>
      <c r="H16" s="230">
        <f t="shared" si="0"/>
        <v>801989.8600000001</v>
      </c>
      <c r="I16" s="231">
        <f t="shared" si="0"/>
        <v>20223.03</v>
      </c>
      <c r="J16" s="232">
        <f>SUM(D16:I16)</f>
        <v>30925880.260000005</v>
      </c>
    </row>
    <row r="17" spans="1:10" s="61" customFormat="1" ht="12" customHeight="1" x14ac:dyDescent="0.25">
      <c r="A17" s="130"/>
      <c r="B17" s="233"/>
      <c r="C17" s="234"/>
      <c r="D17" s="235"/>
      <c r="E17" s="235"/>
      <c r="F17" s="235"/>
      <c r="G17" s="235"/>
      <c r="H17" s="235"/>
      <c r="I17" s="235"/>
      <c r="J17" s="236"/>
    </row>
    <row r="18" spans="1:10" s="61" customFormat="1" ht="20.100000000000001" customHeight="1" thickBot="1" x14ac:dyDescent="0.3">
      <c r="B18" s="237"/>
      <c r="C18" s="238" t="s">
        <v>109</v>
      </c>
      <c r="D18" s="343" t="s">
        <v>55</v>
      </c>
      <c r="E18" s="343"/>
      <c r="F18" s="343"/>
      <c r="G18" s="343"/>
      <c r="H18" s="343"/>
      <c r="I18" s="343"/>
      <c r="J18" s="239">
        <f>SUM(D18:I18)</f>
        <v>0</v>
      </c>
    </row>
    <row r="19" spans="1:10" ht="5.0999999999999996" customHeight="1" thickTop="1" x14ac:dyDescent="0.2"/>
    <row r="21" spans="1:10" ht="5.0999999999999996" customHeight="1" x14ac:dyDescent="0.2"/>
    <row r="22" spans="1:10" ht="8.1" customHeight="1" x14ac:dyDescent="0.2"/>
    <row r="23" spans="1:10" ht="15.75" x14ac:dyDescent="0.2">
      <c r="B23" s="240" t="s">
        <v>4</v>
      </c>
      <c r="C23" s="241"/>
      <c r="D23" s="241"/>
      <c r="E23" s="241"/>
      <c r="F23" s="241"/>
      <c r="G23" s="241"/>
      <c r="H23" s="241"/>
      <c r="I23" s="241"/>
      <c r="J23" s="242"/>
    </row>
    <row r="24" spans="1:10" s="5" customFormat="1" ht="20.100000000000001" customHeight="1" x14ac:dyDescent="0.25">
      <c r="B24" s="243" t="s">
        <v>7</v>
      </c>
      <c r="C24" s="244" t="s">
        <v>68</v>
      </c>
      <c r="D24" s="245">
        <v>245247.24</v>
      </c>
      <c r="E24" s="245">
        <v>7963600.4000000004</v>
      </c>
      <c r="F24" s="245">
        <v>1696779.24</v>
      </c>
      <c r="G24" s="245">
        <v>16399.63</v>
      </c>
      <c r="H24" s="245">
        <v>0</v>
      </c>
      <c r="I24" s="246">
        <v>0</v>
      </c>
      <c r="J24" s="247">
        <f t="shared" ref="J24:J34" si="1">SUM(D24:I24)</f>
        <v>9922026.5100000016</v>
      </c>
    </row>
    <row r="25" spans="1:10" s="5" customFormat="1" ht="20.100000000000001" customHeight="1" x14ac:dyDescent="0.25">
      <c r="B25" s="248" t="s">
        <v>7</v>
      </c>
      <c r="C25" s="249" t="s">
        <v>69</v>
      </c>
      <c r="D25" s="250">
        <v>665219.39</v>
      </c>
      <c r="E25" s="250">
        <v>8642091.1000000015</v>
      </c>
      <c r="F25" s="250">
        <v>17262467.539999999</v>
      </c>
      <c r="G25" s="250">
        <v>247164.13</v>
      </c>
      <c r="H25" s="250">
        <v>54682.48</v>
      </c>
      <c r="I25" s="251">
        <v>12418.69</v>
      </c>
      <c r="J25" s="252">
        <f t="shared" si="1"/>
        <v>26884043.330000002</v>
      </c>
    </row>
    <row r="26" spans="1:10" s="5" customFormat="1" ht="20.100000000000001" customHeight="1" x14ac:dyDescent="0.25">
      <c r="B26" s="248" t="s">
        <v>7</v>
      </c>
      <c r="C26" s="249" t="s">
        <v>70</v>
      </c>
      <c r="D26" s="250">
        <v>1946025.24</v>
      </c>
      <c r="E26" s="250">
        <v>169867.06</v>
      </c>
      <c r="F26" s="250">
        <v>2583417.85</v>
      </c>
      <c r="G26" s="250">
        <v>721918.30999999994</v>
      </c>
      <c r="H26" s="250">
        <v>1996215.57</v>
      </c>
      <c r="I26" s="253">
        <v>7804.34</v>
      </c>
      <c r="J26" s="254">
        <f t="shared" si="1"/>
        <v>7425248.3700000001</v>
      </c>
    </row>
    <row r="27" spans="1:10" s="5" customFormat="1" ht="20.100000000000001" customHeight="1" x14ac:dyDescent="0.25">
      <c r="B27" s="248" t="s">
        <v>7</v>
      </c>
      <c r="C27" s="249" t="s">
        <v>71</v>
      </c>
      <c r="D27" s="250">
        <v>0</v>
      </c>
      <c r="E27" s="250">
        <v>26154.25</v>
      </c>
      <c r="F27" s="250">
        <v>0</v>
      </c>
      <c r="G27" s="250">
        <v>0</v>
      </c>
      <c r="H27" s="250">
        <v>0</v>
      </c>
      <c r="I27" s="251">
        <v>0</v>
      </c>
      <c r="J27" s="252">
        <f t="shared" si="1"/>
        <v>26154.25</v>
      </c>
    </row>
    <row r="28" spans="1:10" s="5" customFormat="1" ht="20.100000000000001" customHeight="1" x14ac:dyDescent="0.25">
      <c r="B28" s="248" t="s">
        <v>7</v>
      </c>
      <c r="C28" s="249" t="s">
        <v>72</v>
      </c>
      <c r="D28" s="250">
        <v>0</v>
      </c>
      <c r="E28" s="250">
        <v>0</v>
      </c>
      <c r="F28" s="250">
        <v>0</v>
      </c>
      <c r="G28" s="250">
        <v>0</v>
      </c>
      <c r="H28" s="250">
        <v>0</v>
      </c>
      <c r="I28" s="251">
        <v>0</v>
      </c>
      <c r="J28" s="252">
        <f t="shared" si="1"/>
        <v>0</v>
      </c>
    </row>
    <row r="29" spans="1:10" s="5" customFormat="1" ht="20.100000000000001" customHeight="1" x14ac:dyDescent="0.25">
      <c r="B29" s="248" t="s">
        <v>7</v>
      </c>
      <c r="C29" s="249" t="s">
        <v>73</v>
      </c>
      <c r="D29" s="250">
        <v>0</v>
      </c>
      <c r="E29" s="250">
        <v>0</v>
      </c>
      <c r="F29" s="250">
        <v>0</v>
      </c>
      <c r="G29" s="250">
        <v>0</v>
      </c>
      <c r="H29" s="250">
        <v>0</v>
      </c>
      <c r="I29" s="251">
        <v>0</v>
      </c>
      <c r="J29" s="252">
        <f t="shared" si="1"/>
        <v>0</v>
      </c>
    </row>
    <row r="30" spans="1:10" s="5" customFormat="1" ht="47.25" customHeight="1" x14ac:dyDescent="0.25">
      <c r="B30" s="255" t="s">
        <v>120</v>
      </c>
      <c r="C30" s="256" t="s">
        <v>74</v>
      </c>
      <c r="D30" s="250">
        <v>689.37</v>
      </c>
      <c r="E30" s="250">
        <v>0</v>
      </c>
      <c r="F30" s="250">
        <v>204499.65999999997</v>
      </c>
      <c r="G30" s="250">
        <v>84328.61</v>
      </c>
      <c r="H30" s="250">
        <v>1091.81</v>
      </c>
      <c r="I30" s="251">
        <v>0</v>
      </c>
      <c r="J30" s="252">
        <f t="shared" si="1"/>
        <v>290609.44999999995</v>
      </c>
    </row>
    <row r="31" spans="1:10" s="5" customFormat="1" ht="45" customHeight="1" x14ac:dyDescent="0.25">
      <c r="B31" s="255" t="s">
        <v>7</v>
      </c>
      <c r="C31" s="256" t="s">
        <v>75</v>
      </c>
      <c r="D31" s="250">
        <v>400479.79</v>
      </c>
      <c r="E31" s="250">
        <v>0</v>
      </c>
      <c r="F31" s="250">
        <v>2808.89</v>
      </c>
      <c r="G31" s="250">
        <v>0</v>
      </c>
      <c r="H31" s="250">
        <v>0</v>
      </c>
      <c r="I31" s="251">
        <v>0</v>
      </c>
      <c r="J31" s="252">
        <f t="shared" si="1"/>
        <v>403288.68</v>
      </c>
    </row>
    <row r="32" spans="1:10" s="5" customFormat="1" ht="20.100000000000001" customHeight="1" x14ac:dyDescent="0.25">
      <c r="B32" s="255" t="s">
        <v>7</v>
      </c>
      <c r="C32" s="257" t="s">
        <v>76</v>
      </c>
      <c r="D32" s="250">
        <v>0</v>
      </c>
      <c r="E32" s="250">
        <v>0</v>
      </c>
      <c r="F32" s="250">
        <v>0</v>
      </c>
      <c r="G32" s="250">
        <v>0</v>
      </c>
      <c r="H32" s="250">
        <v>0</v>
      </c>
      <c r="I32" s="251">
        <v>0</v>
      </c>
      <c r="J32" s="252">
        <f t="shared" si="1"/>
        <v>0</v>
      </c>
    </row>
    <row r="33" spans="2:10" s="5" customFormat="1" ht="40.5" customHeight="1" x14ac:dyDescent="0.25">
      <c r="B33" s="255" t="s">
        <v>7</v>
      </c>
      <c r="C33" s="256" t="s">
        <v>77</v>
      </c>
      <c r="D33" s="250">
        <v>0</v>
      </c>
      <c r="E33" s="250">
        <v>0</v>
      </c>
      <c r="F33" s="250">
        <v>0</v>
      </c>
      <c r="G33" s="250">
        <v>0</v>
      </c>
      <c r="H33" s="250">
        <v>0</v>
      </c>
      <c r="I33" s="251">
        <v>0</v>
      </c>
      <c r="J33" s="252">
        <f t="shared" si="1"/>
        <v>0</v>
      </c>
    </row>
    <row r="34" spans="2:10" s="5" customFormat="1" ht="35.1" customHeight="1" thickBot="1" x14ac:dyDescent="0.3">
      <c r="B34" s="132" t="s">
        <v>7</v>
      </c>
      <c r="C34" s="258" t="s">
        <v>78</v>
      </c>
      <c r="D34" s="259">
        <v>0</v>
      </c>
      <c r="E34" s="259">
        <v>0</v>
      </c>
      <c r="F34" s="259">
        <v>0</v>
      </c>
      <c r="G34" s="259">
        <v>0</v>
      </c>
      <c r="H34" s="259">
        <v>0</v>
      </c>
      <c r="I34" s="260">
        <v>0</v>
      </c>
      <c r="J34" s="261">
        <f t="shared" si="1"/>
        <v>0</v>
      </c>
    </row>
    <row r="35" spans="2:10" s="5" customFormat="1" ht="35.1" customHeight="1" thickTop="1" thickBot="1" x14ac:dyDescent="0.3">
      <c r="B35" s="262" t="s">
        <v>14</v>
      </c>
      <c r="C35" s="263"/>
      <c r="D35" s="264">
        <f>SUM(D24:D34)</f>
        <v>3257661.0300000003</v>
      </c>
      <c r="E35" s="264">
        <f t="shared" ref="E35:J35" si="2">SUM(E24:E34)</f>
        <v>16801712.810000002</v>
      </c>
      <c r="F35" s="264">
        <f t="shared" si="2"/>
        <v>21749973.18</v>
      </c>
      <c r="G35" s="264">
        <f t="shared" si="2"/>
        <v>1069810.68</v>
      </c>
      <c r="H35" s="264">
        <f t="shared" si="2"/>
        <v>2051989.86</v>
      </c>
      <c r="I35" s="265">
        <f t="shared" ref="I35" si="3">SUM(I24:I34)</f>
        <v>20223.03</v>
      </c>
      <c r="J35" s="266">
        <f t="shared" si="2"/>
        <v>44951370.590000004</v>
      </c>
    </row>
    <row r="36" spans="2:10" s="5" customFormat="1" ht="20.100000000000001" customHeight="1" thickTop="1" thickBot="1" x14ac:dyDescent="0.3">
      <c r="B36" s="267"/>
      <c r="C36" s="268" t="s">
        <v>79</v>
      </c>
      <c r="D36" s="269"/>
      <c r="E36" s="269"/>
      <c r="F36" s="269"/>
      <c r="G36" s="269"/>
      <c r="H36" s="269"/>
      <c r="I36" s="270"/>
      <c r="J36" s="271">
        <f>SUM(D36:H36)</f>
        <v>0</v>
      </c>
    </row>
    <row r="37" spans="2:10" s="5" customFormat="1" ht="56.25" customHeight="1" thickTop="1" x14ac:dyDescent="0.25">
      <c r="B37" s="272" t="s">
        <v>8</v>
      </c>
      <c r="C37" s="117" t="s">
        <v>24</v>
      </c>
      <c r="D37" s="273">
        <v>-333972.77</v>
      </c>
      <c r="E37" s="273">
        <v>-6293.91</v>
      </c>
      <c r="F37" s="273">
        <v>-606326.49</v>
      </c>
      <c r="G37" s="273">
        <v>0</v>
      </c>
      <c r="H37" s="273">
        <v>0</v>
      </c>
      <c r="I37" s="274"/>
      <c r="J37" s="275">
        <f>SUM(D37:I37)</f>
        <v>-946593.16999999993</v>
      </c>
    </row>
    <row r="38" spans="2:10" s="5" customFormat="1" ht="46.5" customHeight="1" x14ac:dyDescent="0.25">
      <c r="B38" s="276" t="s">
        <v>8</v>
      </c>
      <c r="C38" s="214" t="s">
        <v>25</v>
      </c>
      <c r="D38" s="259">
        <v>0</v>
      </c>
      <c r="E38" s="259">
        <v>0</v>
      </c>
      <c r="F38" s="259">
        <v>-11828897.16</v>
      </c>
      <c r="G38" s="259">
        <v>0</v>
      </c>
      <c r="H38" s="259">
        <v>-1250000</v>
      </c>
      <c r="I38" s="260"/>
      <c r="J38" s="261">
        <f>SUM(D38:I38)</f>
        <v>-13078897.16</v>
      </c>
    </row>
    <row r="39" spans="2:10" s="60" customFormat="1" ht="30.75" customHeight="1" thickBot="1" x14ac:dyDescent="0.3">
      <c r="B39" s="277" t="s">
        <v>107</v>
      </c>
      <c r="C39" s="278"/>
      <c r="D39" s="279">
        <f>SUM(D35:D38)</f>
        <v>2923688.2600000002</v>
      </c>
      <c r="E39" s="279">
        <f t="shared" ref="E39:J39" si="4">SUM(E35:E38)</f>
        <v>16795418.900000002</v>
      </c>
      <c r="F39" s="279">
        <f t="shared" si="4"/>
        <v>9314749.5300000012</v>
      </c>
      <c r="G39" s="279">
        <f t="shared" si="4"/>
        <v>1069810.68</v>
      </c>
      <c r="H39" s="279">
        <f t="shared" si="4"/>
        <v>801989.8600000001</v>
      </c>
      <c r="I39" s="280">
        <f t="shared" si="4"/>
        <v>20223.03</v>
      </c>
      <c r="J39" s="281">
        <f t="shared" si="4"/>
        <v>30925880.260000002</v>
      </c>
    </row>
    <row r="40" spans="2:10" s="60" customFormat="1" ht="30.75" customHeight="1" thickTop="1" thickBot="1" x14ac:dyDescent="0.3">
      <c r="B40" s="282" t="s">
        <v>108</v>
      </c>
      <c r="C40" s="283"/>
      <c r="D40" s="284">
        <v>1608309.5999999994</v>
      </c>
      <c r="E40" s="284">
        <v>14965056.610000001</v>
      </c>
      <c r="F40" s="284">
        <v>7127963.0200000014</v>
      </c>
      <c r="G40" s="284">
        <v>888867.42</v>
      </c>
      <c r="H40" s="284">
        <v>1316599.8600000001</v>
      </c>
      <c r="I40" s="285">
        <v>0</v>
      </c>
      <c r="J40" s="286">
        <f>SUM(D40:I40)</f>
        <v>25906796.510000005</v>
      </c>
    </row>
    <row r="41" spans="2:10" ht="13.5" thickTop="1" x14ac:dyDescent="0.2"/>
    <row r="42" spans="2:10" x14ac:dyDescent="0.2">
      <c r="D42" s="287"/>
      <c r="E42" s="287"/>
      <c r="F42" s="287"/>
      <c r="G42" s="287"/>
      <c r="H42" s="287"/>
      <c r="I42" s="287"/>
      <c r="J42" s="287"/>
    </row>
    <row r="43" spans="2:10" s="5" customFormat="1" ht="24.95" customHeight="1" x14ac:dyDescent="0.2">
      <c r="B43" s="2"/>
      <c r="C43" s="2"/>
      <c r="D43" s="36"/>
      <c r="E43" s="36"/>
      <c r="F43" s="36"/>
      <c r="G43" s="36"/>
      <c r="H43" s="36"/>
      <c r="I43" s="36"/>
      <c r="J43" s="36"/>
    </row>
    <row r="44" spans="2:10" s="5" customFormat="1" ht="24.95" customHeight="1" x14ac:dyDescent="0.2">
      <c r="B44" s="2"/>
      <c r="C44" s="2"/>
      <c r="D44" s="36"/>
      <c r="E44" s="36"/>
      <c r="F44" s="36"/>
      <c r="G44" s="36"/>
      <c r="H44" s="36"/>
      <c r="I44" s="36"/>
      <c r="J44" s="36"/>
    </row>
  </sheetData>
  <printOptions horizontalCentered="1"/>
  <pageMargins left="0.19685039370078741" right="0.19685039370078741" top="0.19685039370078741" bottom="0.39370078740157483" header="0" footer="0.19685039370078741"/>
  <pageSetup paperSize="9" scale="63" orientation="landscape" r:id="rId1"/>
  <headerFooter alignWithMargins="0">
    <oddFooter>&amp;L&amp;"Arial,Cursiva"&amp;6&amp;F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DEBD-9B90-435D-B5D3-72ADA61F365B}">
  <sheetPr>
    <pageSetUpPr fitToPage="1"/>
  </sheetPr>
  <dimension ref="B2:I43"/>
  <sheetViews>
    <sheetView showGridLines="0" showZeros="0" workbookViewId="0"/>
  </sheetViews>
  <sheetFormatPr baseColWidth="10" defaultRowHeight="12.75" x14ac:dyDescent="0.2"/>
  <cols>
    <col min="1" max="1" width="0.85546875" style="2" customWidth="1"/>
    <col min="2" max="2" width="4" style="2" customWidth="1"/>
    <col min="3" max="3" width="60.7109375" style="2" customWidth="1"/>
    <col min="4" max="8" width="14.7109375" style="2" customWidth="1"/>
    <col min="9" max="9" width="15.28515625" style="2" customWidth="1"/>
    <col min="10" max="240" width="11.42578125" style="2"/>
    <col min="241" max="241" width="0.85546875" style="2" customWidth="1"/>
    <col min="242" max="242" width="4" style="2" customWidth="1"/>
    <col min="243" max="243" width="61.42578125" style="2" customWidth="1"/>
    <col min="244" max="247" width="14.7109375" style="2" customWidth="1"/>
    <col min="248" max="248" width="15.28515625" style="2" customWidth="1"/>
    <col min="249" max="251" width="11.42578125" style="2"/>
    <col min="252" max="252" width="12.85546875" style="2" bestFit="1" customWidth="1"/>
    <col min="253" max="496" width="11.42578125" style="2"/>
    <col min="497" max="497" width="0.85546875" style="2" customWidth="1"/>
    <col min="498" max="498" width="4" style="2" customWidth="1"/>
    <col min="499" max="499" width="61.42578125" style="2" customWidth="1"/>
    <col min="500" max="503" width="14.7109375" style="2" customWidth="1"/>
    <col min="504" max="504" width="15.28515625" style="2" customWidth="1"/>
    <col min="505" max="507" width="11.42578125" style="2"/>
    <col min="508" max="508" width="12.85546875" style="2" bestFit="1" customWidth="1"/>
    <col min="509" max="752" width="11.42578125" style="2"/>
    <col min="753" max="753" width="0.85546875" style="2" customWidth="1"/>
    <col min="754" max="754" width="4" style="2" customWidth="1"/>
    <col min="755" max="755" width="61.42578125" style="2" customWidth="1"/>
    <col min="756" max="759" width="14.7109375" style="2" customWidth="1"/>
    <col min="760" max="760" width="15.28515625" style="2" customWidth="1"/>
    <col min="761" max="763" width="11.42578125" style="2"/>
    <col min="764" max="764" width="12.85546875" style="2" bestFit="1" customWidth="1"/>
    <col min="765" max="1008" width="11.42578125" style="2"/>
    <col min="1009" max="1009" width="0.85546875" style="2" customWidth="1"/>
    <col min="1010" max="1010" width="4" style="2" customWidth="1"/>
    <col min="1011" max="1011" width="61.42578125" style="2" customWidth="1"/>
    <col min="1012" max="1015" width="14.7109375" style="2" customWidth="1"/>
    <col min="1016" max="1016" width="15.28515625" style="2" customWidth="1"/>
    <col min="1017" max="1019" width="11.42578125" style="2"/>
    <col min="1020" max="1020" width="12.85546875" style="2" bestFit="1" customWidth="1"/>
    <col min="1021" max="1264" width="11.42578125" style="2"/>
    <col min="1265" max="1265" width="0.85546875" style="2" customWidth="1"/>
    <col min="1266" max="1266" width="4" style="2" customWidth="1"/>
    <col min="1267" max="1267" width="61.42578125" style="2" customWidth="1"/>
    <col min="1268" max="1271" width="14.7109375" style="2" customWidth="1"/>
    <col min="1272" max="1272" width="15.28515625" style="2" customWidth="1"/>
    <col min="1273" max="1275" width="11.42578125" style="2"/>
    <col min="1276" max="1276" width="12.85546875" style="2" bestFit="1" customWidth="1"/>
    <col min="1277" max="1520" width="11.42578125" style="2"/>
    <col min="1521" max="1521" width="0.85546875" style="2" customWidth="1"/>
    <col min="1522" max="1522" width="4" style="2" customWidth="1"/>
    <col min="1523" max="1523" width="61.42578125" style="2" customWidth="1"/>
    <col min="1524" max="1527" width="14.7109375" style="2" customWidth="1"/>
    <col min="1528" max="1528" width="15.28515625" style="2" customWidth="1"/>
    <col min="1529" max="1531" width="11.42578125" style="2"/>
    <col min="1532" max="1532" width="12.85546875" style="2" bestFit="1" customWidth="1"/>
    <col min="1533" max="1776" width="11.42578125" style="2"/>
    <col min="1777" max="1777" width="0.85546875" style="2" customWidth="1"/>
    <col min="1778" max="1778" width="4" style="2" customWidth="1"/>
    <col min="1779" max="1779" width="61.42578125" style="2" customWidth="1"/>
    <col min="1780" max="1783" width="14.7109375" style="2" customWidth="1"/>
    <col min="1784" max="1784" width="15.28515625" style="2" customWidth="1"/>
    <col min="1785" max="1787" width="11.42578125" style="2"/>
    <col min="1788" max="1788" width="12.85546875" style="2" bestFit="1" customWidth="1"/>
    <col min="1789" max="2032" width="11.42578125" style="2"/>
    <col min="2033" max="2033" width="0.85546875" style="2" customWidth="1"/>
    <col min="2034" max="2034" width="4" style="2" customWidth="1"/>
    <col min="2035" max="2035" width="61.42578125" style="2" customWidth="1"/>
    <col min="2036" max="2039" width="14.7109375" style="2" customWidth="1"/>
    <col min="2040" max="2040" width="15.28515625" style="2" customWidth="1"/>
    <col min="2041" max="2043" width="11.42578125" style="2"/>
    <col min="2044" max="2044" width="12.85546875" style="2" bestFit="1" customWidth="1"/>
    <col min="2045" max="2288" width="11.42578125" style="2"/>
    <col min="2289" max="2289" width="0.85546875" style="2" customWidth="1"/>
    <col min="2290" max="2290" width="4" style="2" customWidth="1"/>
    <col min="2291" max="2291" width="61.42578125" style="2" customWidth="1"/>
    <col min="2292" max="2295" width="14.7109375" style="2" customWidth="1"/>
    <col min="2296" max="2296" width="15.28515625" style="2" customWidth="1"/>
    <col min="2297" max="2299" width="11.42578125" style="2"/>
    <col min="2300" max="2300" width="12.85546875" style="2" bestFit="1" customWidth="1"/>
    <col min="2301" max="2544" width="11.42578125" style="2"/>
    <col min="2545" max="2545" width="0.85546875" style="2" customWidth="1"/>
    <col min="2546" max="2546" width="4" style="2" customWidth="1"/>
    <col min="2547" max="2547" width="61.42578125" style="2" customWidth="1"/>
    <col min="2548" max="2551" width="14.7109375" style="2" customWidth="1"/>
    <col min="2552" max="2552" width="15.28515625" style="2" customWidth="1"/>
    <col min="2553" max="2555" width="11.42578125" style="2"/>
    <col min="2556" max="2556" width="12.85546875" style="2" bestFit="1" customWidth="1"/>
    <col min="2557" max="2800" width="11.42578125" style="2"/>
    <col min="2801" max="2801" width="0.85546875" style="2" customWidth="1"/>
    <col min="2802" max="2802" width="4" style="2" customWidth="1"/>
    <col min="2803" max="2803" width="61.42578125" style="2" customWidth="1"/>
    <col min="2804" max="2807" width="14.7109375" style="2" customWidth="1"/>
    <col min="2808" max="2808" width="15.28515625" style="2" customWidth="1"/>
    <col min="2809" max="2811" width="11.42578125" style="2"/>
    <col min="2812" max="2812" width="12.85546875" style="2" bestFit="1" customWidth="1"/>
    <col min="2813" max="3056" width="11.42578125" style="2"/>
    <col min="3057" max="3057" width="0.85546875" style="2" customWidth="1"/>
    <col min="3058" max="3058" width="4" style="2" customWidth="1"/>
    <col min="3059" max="3059" width="61.42578125" style="2" customWidth="1"/>
    <col min="3060" max="3063" width="14.7109375" style="2" customWidth="1"/>
    <col min="3064" max="3064" width="15.28515625" style="2" customWidth="1"/>
    <col min="3065" max="3067" width="11.42578125" style="2"/>
    <col min="3068" max="3068" width="12.85546875" style="2" bestFit="1" customWidth="1"/>
    <col min="3069" max="3312" width="11.42578125" style="2"/>
    <col min="3313" max="3313" width="0.85546875" style="2" customWidth="1"/>
    <col min="3314" max="3314" width="4" style="2" customWidth="1"/>
    <col min="3315" max="3315" width="61.42578125" style="2" customWidth="1"/>
    <col min="3316" max="3319" width="14.7109375" style="2" customWidth="1"/>
    <col min="3320" max="3320" width="15.28515625" style="2" customWidth="1"/>
    <col min="3321" max="3323" width="11.42578125" style="2"/>
    <col min="3324" max="3324" width="12.85546875" style="2" bestFit="1" customWidth="1"/>
    <col min="3325" max="3568" width="11.42578125" style="2"/>
    <col min="3569" max="3569" width="0.85546875" style="2" customWidth="1"/>
    <col min="3570" max="3570" width="4" style="2" customWidth="1"/>
    <col min="3571" max="3571" width="61.42578125" style="2" customWidth="1"/>
    <col min="3572" max="3575" width="14.7109375" style="2" customWidth="1"/>
    <col min="3576" max="3576" width="15.28515625" style="2" customWidth="1"/>
    <col min="3577" max="3579" width="11.42578125" style="2"/>
    <col min="3580" max="3580" width="12.85546875" style="2" bestFit="1" customWidth="1"/>
    <col min="3581" max="3824" width="11.42578125" style="2"/>
    <col min="3825" max="3825" width="0.85546875" style="2" customWidth="1"/>
    <col min="3826" max="3826" width="4" style="2" customWidth="1"/>
    <col min="3827" max="3827" width="61.42578125" style="2" customWidth="1"/>
    <col min="3828" max="3831" width="14.7109375" style="2" customWidth="1"/>
    <col min="3832" max="3832" width="15.28515625" style="2" customWidth="1"/>
    <col min="3833" max="3835" width="11.42578125" style="2"/>
    <col min="3836" max="3836" width="12.85546875" style="2" bestFit="1" customWidth="1"/>
    <col min="3837" max="4080" width="11.42578125" style="2"/>
    <col min="4081" max="4081" width="0.85546875" style="2" customWidth="1"/>
    <col min="4082" max="4082" width="4" style="2" customWidth="1"/>
    <col min="4083" max="4083" width="61.42578125" style="2" customWidth="1"/>
    <col min="4084" max="4087" width="14.7109375" style="2" customWidth="1"/>
    <col min="4088" max="4088" width="15.28515625" style="2" customWidth="1"/>
    <col min="4089" max="4091" width="11.42578125" style="2"/>
    <col min="4092" max="4092" width="12.85546875" style="2" bestFit="1" customWidth="1"/>
    <col min="4093" max="4336" width="11.42578125" style="2"/>
    <col min="4337" max="4337" width="0.85546875" style="2" customWidth="1"/>
    <col min="4338" max="4338" width="4" style="2" customWidth="1"/>
    <col min="4339" max="4339" width="61.42578125" style="2" customWidth="1"/>
    <col min="4340" max="4343" width="14.7109375" style="2" customWidth="1"/>
    <col min="4344" max="4344" width="15.28515625" style="2" customWidth="1"/>
    <col min="4345" max="4347" width="11.42578125" style="2"/>
    <col min="4348" max="4348" width="12.85546875" style="2" bestFit="1" customWidth="1"/>
    <col min="4349" max="4592" width="11.42578125" style="2"/>
    <col min="4593" max="4593" width="0.85546875" style="2" customWidth="1"/>
    <col min="4594" max="4594" width="4" style="2" customWidth="1"/>
    <col min="4595" max="4595" width="61.42578125" style="2" customWidth="1"/>
    <col min="4596" max="4599" width="14.7109375" style="2" customWidth="1"/>
    <col min="4600" max="4600" width="15.28515625" style="2" customWidth="1"/>
    <col min="4601" max="4603" width="11.42578125" style="2"/>
    <col min="4604" max="4604" width="12.85546875" style="2" bestFit="1" customWidth="1"/>
    <col min="4605" max="4848" width="11.42578125" style="2"/>
    <col min="4849" max="4849" width="0.85546875" style="2" customWidth="1"/>
    <col min="4850" max="4850" width="4" style="2" customWidth="1"/>
    <col min="4851" max="4851" width="61.42578125" style="2" customWidth="1"/>
    <col min="4852" max="4855" width="14.7109375" style="2" customWidth="1"/>
    <col min="4856" max="4856" width="15.28515625" style="2" customWidth="1"/>
    <col min="4857" max="4859" width="11.42578125" style="2"/>
    <col min="4860" max="4860" width="12.85546875" style="2" bestFit="1" customWidth="1"/>
    <col min="4861" max="5104" width="11.42578125" style="2"/>
    <col min="5105" max="5105" width="0.85546875" style="2" customWidth="1"/>
    <col min="5106" max="5106" width="4" style="2" customWidth="1"/>
    <col min="5107" max="5107" width="61.42578125" style="2" customWidth="1"/>
    <col min="5108" max="5111" width="14.7109375" style="2" customWidth="1"/>
    <col min="5112" max="5112" width="15.28515625" style="2" customWidth="1"/>
    <col min="5113" max="5115" width="11.42578125" style="2"/>
    <col min="5116" max="5116" width="12.85546875" style="2" bestFit="1" customWidth="1"/>
    <col min="5117" max="5360" width="11.42578125" style="2"/>
    <col min="5361" max="5361" width="0.85546875" style="2" customWidth="1"/>
    <col min="5362" max="5362" width="4" style="2" customWidth="1"/>
    <col min="5363" max="5363" width="61.42578125" style="2" customWidth="1"/>
    <col min="5364" max="5367" width="14.7109375" style="2" customWidth="1"/>
    <col min="5368" max="5368" width="15.28515625" style="2" customWidth="1"/>
    <col min="5369" max="5371" width="11.42578125" style="2"/>
    <col min="5372" max="5372" width="12.85546875" style="2" bestFit="1" customWidth="1"/>
    <col min="5373" max="5616" width="11.42578125" style="2"/>
    <col min="5617" max="5617" width="0.85546875" style="2" customWidth="1"/>
    <col min="5618" max="5618" width="4" style="2" customWidth="1"/>
    <col min="5619" max="5619" width="61.42578125" style="2" customWidth="1"/>
    <col min="5620" max="5623" width="14.7109375" style="2" customWidth="1"/>
    <col min="5624" max="5624" width="15.28515625" style="2" customWidth="1"/>
    <col min="5625" max="5627" width="11.42578125" style="2"/>
    <col min="5628" max="5628" width="12.85546875" style="2" bestFit="1" customWidth="1"/>
    <col min="5629" max="5872" width="11.42578125" style="2"/>
    <col min="5873" max="5873" width="0.85546875" style="2" customWidth="1"/>
    <col min="5874" max="5874" width="4" style="2" customWidth="1"/>
    <col min="5875" max="5875" width="61.42578125" style="2" customWidth="1"/>
    <col min="5876" max="5879" width="14.7109375" style="2" customWidth="1"/>
    <col min="5880" max="5880" width="15.28515625" style="2" customWidth="1"/>
    <col min="5881" max="5883" width="11.42578125" style="2"/>
    <col min="5884" max="5884" width="12.85546875" style="2" bestFit="1" customWidth="1"/>
    <col min="5885" max="6128" width="11.42578125" style="2"/>
    <col min="6129" max="6129" width="0.85546875" style="2" customWidth="1"/>
    <col min="6130" max="6130" width="4" style="2" customWidth="1"/>
    <col min="6131" max="6131" width="61.42578125" style="2" customWidth="1"/>
    <col min="6132" max="6135" width="14.7109375" style="2" customWidth="1"/>
    <col min="6136" max="6136" width="15.28515625" style="2" customWidth="1"/>
    <col min="6137" max="6139" width="11.42578125" style="2"/>
    <col min="6140" max="6140" width="12.85546875" style="2" bestFit="1" customWidth="1"/>
    <col min="6141" max="6384" width="11.42578125" style="2"/>
    <col min="6385" max="6385" width="0.85546875" style="2" customWidth="1"/>
    <col min="6386" max="6386" width="4" style="2" customWidth="1"/>
    <col min="6387" max="6387" width="61.42578125" style="2" customWidth="1"/>
    <col min="6388" max="6391" width="14.7109375" style="2" customWidth="1"/>
    <col min="6392" max="6392" width="15.28515625" style="2" customWidth="1"/>
    <col min="6393" max="6395" width="11.42578125" style="2"/>
    <col min="6396" max="6396" width="12.85546875" style="2" bestFit="1" customWidth="1"/>
    <col min="6397" max="6640" width="11.42578125" style="2"/>
    <col min="6641" max="6641" width="0.85546875" style="2" customWidth="1"/>
    <col min="6642" max="6642" width="4" style="2" customWidth="1"/>
    <col min="6643" max="6643" width="61.42578125" style="2" customWidth="1"/>
    <col min="6644" max="6647" width="14.7109375" style="2" customWidth="1"/>
    <col min="6648" max="6648" width="15.28515625" style="2" customWidth="1"/>
    <col min="6649" max="6651" width="11.42578125" style="2"/>
    <col min="6652" max="6652" width="12.85546875" style="2" bestFit="1" customWidth="1"/>
    <col min="6653" max="6896" width="11.42578125" style="2"/>
    <col min="6897" max="6897" width="0.85546875" style="2" customWidth="1"/>
    <col min="6898" max="6898" width="4" style="2" customWidth="1"/>
    <col min="6899" max="6899" width="61.42578125" style="2" customWidth="1"/>
    <col min="6900" max="6903" width="14.7109375" style="2" customWidth="1"/>
    <col min="6904" max="6904" width="15.28515625" style="2" customWidth="1"/>
    <col min="6905" max="6907" width="11.42578125" style="2"/>
    <col min="6908" max="6908" width="12.85546875" style="2" bestFit="1" customWidth="1"/>
    <col min="6909" max="7152" width="11.42578125" style="2"/>
    <col min="7153" max="7153" width="0.85546875" style="2" customWidth="1"/>
    <col min="7154" max="7154" width="4" style="2" customWidth="1"/>
    <col min="7155" max="7155" width="61.42578125" style="2" customWidth="1"/>
    <col min="7156" max="7159" width="14.7109375" style="2" customWidth="1"/>
    <col min="7160" max="7160" width="15.28515625" style="2" customWidth="1"/>
    <col min="7161" max="7163" width="11.42578125" style="2"/>
    <col min="7164" max="7164" width="12.85546875" style="2" bestFit="1" customWidth="1"/>
    <col min="7165" max="7408" width="11.42578125" style="2"/>
    <col min="7409" max="7409" width="0.85546875" style="2" customWidth="1"/>
    <col min="7410" max="7410" width="4" style="2" customWidth="1"/>
    <col min="7411" max="7411" width="61.42578125" style="2" customWidth="1"/>
    <col min="7412" max="7415" width="14.7109375" style="2" customWidth="1"/>
    <col min="7416" max="7416" width="15.28515625" style="2" customWidth="1"/>
    <col min="7417" max="7419" width="11.42578125" style="2"/>
    <col min="7420" max="7420" width="12.85546875" style="2" bestFit="1" customWidth="1"/>
    <col min="7421" max="7664" width="11.42578125" style="2"/>
    <col min="7665" max="7665" width="0.85546875" style="2" customWidth="1"/>
    <col min="7666" max="7666" width="4" style="2" customWidth="1"/>
    <col min="7667" max="7667" width="61.42578125" style="2" customWidth="1"/>
    <col min="7668" max="7671" width="14.7109375" style="2" customWidth="1"/>
    <col min="7672" max="7672" width="15.28515625" style="2" customWidth="1"/>
    <col min="7673" max="7675" width="11.42578125" style="2"/>
    <col min="7676" max="7676" width="12.85546875" style="2" bestFit="1" customWidth="1"/>
    <col min="7677" max="7920" width="11.42578125" style="2"/>
    <col min="7921" max="7921" width="0.85546875" style="2" customWidth="1"/>
    <col min="7922" max="7922" width="4" style="2" customWidth="1"/>
    <col min="7923" max="7923" width="61.42578125" style="2" customWidth="1"/>
    <col min="7924" max="7927" width="14.7109375" style="2" customWidth="1"/>
    <col min="7928" max="7928" width="15.28515625" style="2" customWidth="1"/>
    <col min="7929" max="7931" width="11.42578125" style="2"/>
    <col min="7932" max="7932" width="12.85546875" style="2" bestFit="1" customWidth="1"/>
    <col min="7933" max="8176" width="11.42578125" style="2"/>
    <col min="8177" max="8177" width="0.85546875" style="2" customWidth="1"/>
    <col min="8178" max="8178" width="4" style="2" customWidth="1"/>
    <col min="8179" max="8179" width="61.42578125" style="2" customWidth="1"/>
    <col min="8180" max="8183" width="14.7109375" style="2" customWidth="1"/>
    <col min="8184" max="8184" width="15.28515625" style="2" customWidth="1"/>
    <col min="8185" max="8187" width="11.42578125" style="2"/>
    <col min="8188" max="8188" width="12.85546875" style="2" bestFit="1" customWidth="1"/>
    <col min="8189" max="8432" width="11.42578125" style="2"/>
    <col min="8433" max="8433" width="0.85546875" style="2" customWidth="1"/>
    <col min="8434" max="8434" width="4" style="2" customWidth="1"/>
    <col min="8435" max="8435" width="61.42578125" style="2" customWidth="1"/>
    <col min="8436" max="8439" width="14.7109375" style="2" customWidth="1"/>
    <col min="8440" max="8440" width="15.28515625" style="2" customWidth="1"/>
    <col min="8441" max="8443" width="11.42578125" style="2"/>
    <col min="8444" max="8444" width="12.85546875" style="2" bestFit="1" customWidth="1"/>
    <col min="8445" max="8688" width="11.42578125" style="2"/>
    <col min="8689" max="8689" width="0.85546875" style="2" customWidth="1"/>
    <col min="8690" max="8690" width="4" style="2" customWidth="1"/>
    <col min="8691" max="8691" width="61.42578125" style="2" customWidth="1"/>
    <col min="8692" max="8695" width="14.7109375" style="2" customWidth="1"/>
    <col min="8696" max="8696" width="15.28515625" style="2" customWidth="1"/>
    <col min="8697" max="8699" width="11.42578125" style="2"/>
    <col min="8700" max="8700" width="12.85546875" style="2" bestFit="1" customWidth="1"/>
    <col min="8701" max="8944" width="11.42578125" style="2"/>
    <col min="8945" max="8945" width="0.85546875" style="2" customWidth="1"/>
    <col min="8946" max="8946" width="4" style="2" customWidth="1"/>
    <col min="8947" max="8947" width="61.42578125" style="2" customWidth="1"/>
    <col min="8948" max="8951" width="14.7109375" style="2" customWidth="1"/>
    <col min="8952" max="8952" width="15.28515625" style="2" customWidth="1"/>
    <col min="8953" max="8955" width="11.42578125" style="2"/>
    <col min="8956" max="8956" width="12.85546875" style="2" bestFit="1" customWidth="1"/>
    <col min="8957" max="9200" width="11.42578125" style="2"/>
    <col min="9201" max="9201" width="0.85546875" style="2" customWidth="1"/>
    <col min="9202" max="9202" width="4" style="2" customWidth="1"/>
    <col min="9203" max="9203" width="61.42578125" style="2" customWidth="1"/>
    <col min="9204" max="9207" width="14.7109375" style="2" customWidth="1"/>
    <col min="9208" max="9208" width="15.28515625" style="2" customWidth="1"/>
    <col min="9209" max="9211" width="11.42578125" style="2"/>
    <col min="9212" max="9212" width="12.85546875" style="2" bestFit="1" customWidth="1"/>
    <col min="9213" max="9456" width="11.42578125" style="2"/>
    <col min="9457" max="9457" width="0.85546875" style="2" customWidth="1"/>
    <col min="9458" max="9458" width="4" style="2" customWidth="1"/>
    <col min="9459" max="9459" width="61.42578125" style="2" customWidth="1"/>
    <col min="9460" max="9463" width="14.7109375" style="2" customWidth="1"/>
    <col min="9464" max="9464" width="15.28515625" style="2" customWidth="1"/>
    <col min="9465" max="9467" width="11.42578125" style="2"/>
    <col min="9468" max="9468" width="12.85546875" style="2" bestFit="1" customWidth="1"/>
    <col min="9469" max="9712" width="11.42578125" style="2"/>
    <col min="9713" max="9713" width="0.85546875" style="2" customWidth="1"/>
    <col min="9714" max="9714" width="4" style="2" customWidth="1"/>
    <col min="9715" max="9715" width="61.42578125" style="2" customWidth="1"/>
    <col min="9716" max="9719" width="14.7109375" style="2" customWidth="1"/>
    <col min="9720" max="9720" width="15.28515625" style="2" customWidth="1"/>
    <col min="9721" max="9723" width="11.42578125" style="2"/>
    <col min="9724" max="9724" width="12.85546875" style="2" bestFit="1" customWidth="1"/>
    <col min="9725" max="9968" width="11.42578125" style="2"/>
    <col min="9969" max="9969" width="0.85546875" style="2" customWidth="1"/>
    <col min="9970" max="9970" width="4" style="2" customWidth="1"/>
    <col min="9971" max="9971" width="61.42578125" style="2" customWidth="1"/>
    <col min="9972" max="9975" width="14.7109375" style="2" customWidth="1"/>
    <col min="9976" max="9976" width="15.28515625" style="2" customWidth="1"/>
    <col min="9977" max="9979" width="11.42578125" style="2"/>
    <col min="9980" max="9980" width="12.85546875" style="2" bestFit="1" customWidth="1"/>
    <col min="9981" max="10224" width="11.42578125" style="2"/>
    <col min="10225" max="10225" width="0.85546875" style="2" customWidth="1"/>
    <col min="10226" max="10226" width="4" style="2" customWidth="1"/>
    <col min="10227" max="10227" width="61.42578125" style="2" customWidth="1"/>
    <col min="10228" max="10231" width="14.7109375" style="2" customWidth="1"/>
    <col min="10232" max="10232" width="15.28515625" style="2" customWidth="1"/>
    <col min="10233" max="10235" width="11.42578125" style="2"/>
    <col min="10236" max="10236" width="12.85546875" style="2" bestFit="1" customWidth="1"/>
    <col min="10237" max="10480" width="11.42578125" style="2"/>
    <col min="10481" max="10481" width="0.85546875" style="2" customWidth="1"/>
    <col min="10482" max="10482" width="4" style="2" customWidth="1"/>
    <col min="10483" max="10483" width="61.42578125" style="2" customWidth="1"/>
    <col min="10484" max="10487" width="14.7109375" style="2" customWidth="1"/>
    <col min="10488" max="10488" width="15.28515625" style="2" customWidth="1"/>
    <col min="10489" max="10491" width="11.42578125" style="2"/>
    <col min="10492" max="10492" width="12.85546875" style="2" bestFit="1" customWidth="1"/>
    <col min="10493" max="10736" width="11.42578125" style="2"/>
    <col min="10737" max="10737" width="0.85546875" style="2" customWidth="1"/>
    <col min="10738" max="10738" width="4" style="2" customWidth="1"/>
    <col min="10739" max="10739" width="61.42578125" style="2" customWidth="1"/>
    <col min="10740" max="10743" width="14.7109375" style="2" customWidth="1"/>
    <col min="10744" max="10744" width="15.28515625" style="2" customWidth="1"/>
    <col min="10745" max="10747" width="11.42578125" style="2"/>
    <col min="10748" max="10748" width="12.85546875" style="2" bestFit="1" customWidth="1"/>
    <col min="10749" max="10992" width="11.42578125" style="2"/>
    <col min="10993" max="10993" width="0.85546875" style="2" customWidth="1"/>
    <col min="10994" max="10994" width="4" style="2" customWidth="1"/>
    <col min="10995" max="10995" width="61.42578125" style="2" customWidth="1"/>
    <col min="10996" max="10999" width="14.7109375" style="2" customWidth="1"/>
    <col min="11000" max="11000" width="15.28515625" style="2" customWidth="1"/>
    <col min="11001" max="11003" width="11.42578125" style="2"/>
    <col min="11004" max="11004" width="12.85546875" style="2" bestFit="1" customWidth="1"/>
    <col min="11005" max="11248" width="11.42578125" style="2"/>
    <col min="11249" max="11249" width="0.85546875" style="2" customWidth="1"/>
    <col min="11250" max="11250" width="4" style="2" customWidth="1"/>
    <col min="11251" max="11251" width="61.42578125" style="2" customWidth="1"/>
    <col min="11252" max="11255" width="14.7109375" style="2" customWidth="1"/>
    <col min="11256" max="11256" width="15.28515625" style="2" customWidth="1"/>
    <col min="11257" max="11259" width="11.42578125" style="2"/>
    <col min="11260" max="11260" width="12.85546875" style="2" bestFit="1" customWidth="1"/>
    <col min="11261" max="11504" width="11.42578125" style="2"/>
    <col min="11505" max="11505" width="0.85546875" style="2" customWidth="1"/>
    <col min="11506" max="11506" width="4" style="2" customWidth="1"/>
    <col min="11507" max="11507" width="61.42578125" style="2" customWidth="1"/>
    <col min="11508" max="11511" width="14.7109375" style="2" customWidth="1"/>
    <col min="11512" max="11512" width="15.28515625" style="2" customWidth="1"/>
    <col min="11513" max="11515" width="11.42578125" style="2"/>
    <col min="11516" max="11516" width="12.85546875" style="2" bestFit="1" customWidth="1"/>
    <col min="11517" max="11760" width="11.42578125" style="2"/>
    <col min="11761" max="11761" width="0.85546875" style="2" customWidth="1"/>
    <col min="11762" max="11762" width="4" style="2" customWidth="1"/>
    <col min="11763" max="11763" width="61.42578125" style="2" customWidth="1"/>
    <col min="11764" max="11767" width="14.7109375" style="2" customWidth="1"/>
    <col min="11768" max="11768" width="15.28515625" style="2" customWidth="1"/>
    <col min="11769" max="11771" width="11.42578125" style="2"/>
    <col min="11772" max="11772" width="12.85546875" style="2" bestFit="1" customWidth="1"/>
    <col min="11773" max="12016" width="11.42578125" style="2"/>
    <col min="12017" max="12017" width="0.85546875" style="2" customWidth="1"/>
    <col min="12018" max="12018" width="4" style="2" customWidth="1"/>
    <col min="12019" max="12019" width="61.42578125" style="2" customWidth="1"/>
    <col min="12020" max="12023" width="14.7109375" style="2" customWidth="1"/>
    <col min="12024" max="12024" width="15.28515625" style="2" customWidth="1"/>
    <col min="12025" max="12027" width="11.42578125" style="2"/>
    <col min="12028" max="12028" width="12.85546875" style="2" bestFit="1" customWidth="1"/>
    <col min="12029" max="12272" width="11.42578125" style="2"/>
    <col min="12273" max="12273" width="0.85546875" style="2" customWidth="1"/>
    <col min="12274" max="12274" width="4" style="2" customWidth="1"/>
    <col min="12275" max="12275" width="61.42578125" style="2" customWidth="1"/>
    <col min="12276" max="12279" width="14.7109375" style="2" customWidth="1"/>
    <col min="12280" max="12280" width="15.28515625" style="2" customWidth="1"/>
    <col min="12281" max="12283" width="11.42578125" style="2"/>
    <col min="12284" max="12284" width="12.85546875" style="2" bestFit="1" customWidth="1"/>
    <col min="12285" max="12528" width="11.42578125" style="2"/>
    <col min="12529" max="12529" width="0.85546875" style="2" customWidth="1"/>
    <col min="12530" max="12530" width="4" style="2" customWidth="1"/>
    <col min="12531" max="12531" width="61.42578125" style="2" customWidth="1"/>
    <col min="12532" max="12535" width="14.7109375" style="2" customWidth="1"/>
    <col min="12536" max="12536" width="15.28515625" style="2" customWidth="1"/>
    <col min="12537" max="12539" width="11.42578125" style="2"/>
    <col min="12540" max="12540" width="12.85546875" style="2" bestFit="1" customWidth="1"/>
    <col min="12541" max="12784" width="11.42578125" style="2"/>
    <col min="12785" max="12785" width="0.85546875" style="2" customWidth="1"/>
    <col min="12786" max="12786" width="4" style="2" customWidth="1"/>
    <col min="12787" max="12787" width="61.42578125" style="2" customWidth="1"/>
    <col min="12788" max="12791" width="14.7109375" style="2" customWidth="1"/>
    <col min="12792" max="12792" width="15.28515625" style="2" customWidth="1"/>
    <col min="12793" max="12795" width="11.42578125" style="2"/>
    <col min="12796" max="12796" width="12.85546875" style="2" bestFit="1" customWidth="1"/>
    <col min="12797" max="13040" width="11.42578125" style="2"/>
    <col min="13041" max="13041" width="0.85546875" style="2" customWidth="1"/>
    <col min="13042" max="13042" width="4" style="2" customWidth="1"/>
    <col min="13043" max="13043" width="61.42578125" style="2" customWidth="1"/>
    <col min="13044" max="13047" width="14.7109375" style="2" customWidth="1"/>
    <col min="13048" max="13048" width="15.28515625" style="2" customWidth="1"/>
    <col min="13049" max="13051" width="11.42578125" style="2"/>
    <col min="13052" max="13052" width="12.85546875" style="2" bestFit="1" customWidth="1"/>
    <col min="13053" max="13296" width="11.42578125" style="2"/>
    <col min="13297" max="13297" width="0.85546875" style="2" customWidth="1"/>
    <col min="13298" max="13298" width="4" style="2" customWidth="1"/>
    <col min="13299" max="13299" width="61.42578125" style="2" customWidth="1"/>
    <col min="13300" max="13303" width="14.7109375" style="2" customWidth="1"/>
    <col min="13304" max="13304" width="15.28515625" style="2" customWidth="1"/>
    <col min="13305" max="13307" width="11.42578125" style="2"/>
    <col min="13308" max="13308" width="12.85546875" style="2" bestFit="1" customWidth="1"/>
    <col min="13309" max="13552" width="11.42578125" style="2"/>
    <col min="13553" max="13553" width="0.85546875" style="2" customWidth="1"/>
    <col min="13554" max="13554" width="4" style="2" customWidth="1"/>
    <col min="13555" max="13555" width="61.42578125" style="2" customWidth="1"/>
    <col min="13556" max="13559" width="14.7109375" style="2" customWidth="1"/>
    <col min="13560" max="13560" width="15.28515625" style="2" customWidth="1"/>
    <col min="13561" max="13563" width="11.42578125" style="2"/>
    <col min="13564" max="13564" width="12.85546875" style="2" bestFit="1" customWidth="1"/>
    <col min="13565" max="13808" width="11.42578125" style="2"/>
    <col min="13809" max="13809" width="0.85546875" style="2" customWidth="1"/>
    <col min="13810" max="13810" width="4" style="2" customWidth="1"/>
    <col min="13811" max="13811" width="61.42578125" style="2" customWidth="1"/>
    <col min="13812" max="13815" width="14.7109375" style="2" customWidth="1"/>
    <col min="13816" max="13816" width="15.28515625" style="2" customWidth="1"/>
    <col min="13817" max="13819" width="11.42578125" style="2"/>
    <col min="13820" max="13820" width="12.85546875" style="2" bestFit="1" customWidth="1"/>
    <col min="13821" max="14064" width="11.42578125" style="2"/>
    <col min="14065" max="14065" width="0.85546875" style="2" customWidth="1"/>
    <col min="14066" max="14066" width="4" style="2" customWidth="1"/>
    <col min="14067" max="14067" width="61.42578125" style="2" customWidth="1"/>
    <col min="14068" max="14071" width="14.7109375" style="2" customWidth="1"/>
    <col min="14072" max="14072" width="15.28515625" style="2" customWidth="1"/>
    <col min="14073" max="14075" width="11.42578125" style="2"/>
    <col min="14076" max="14076" width="12.85546875" style="2" bestFit="1" customWidth="1"/>
    <col min="14077" max="14320" width="11.42578125" style="2"/>
    <col min="14321" max="14321" width="0.85546875" style="2" customWidth="1"/>
    <col min="14322" max="14322" width="4" style="2" customWidth="1"/>
    <col min="14323" max="14323" width="61.42578125" style="2" customWidth="1"/>
    <col min="14324" max="14327" width="14.7109375" style="2" customWidth="1"/>
    <col min="14328" max="14328" width="15.28515625" style="2" customWidth="1"/>
    <col min="14329" max="14331" width="11.42578125" style="2"/>
    <col min="14332" max="14332" width="12.85546875" style="2" bestFit="1" customWidth="1"/>
    <col min="14333" max="14576" width="11.42578125" style="2"/>
    <col min="14577" max="14577" width="0.85546875" style="2" customWidth="1"/>
    <col min="14578" max="14578" width="4" style="2" customWidth="1"/>
    <col min="14579" max="14579" width="61.42578125" style="2" customWidth="1"/>
    <col min="14580" max="14583" width="14.7109375" style="2" customWidth="1"/>
    <col min="14584" max="14584" width="15.28515625" style="2" customWidth="1"/>
    <col min="14585" max="14587" width="11.42578125" style="2"/>
    <col min="14588" max="14588" width="12.85546875" style="2" bestFit="1" customWidth="1"/>
    <col min="14589" max="14832" width="11.42578125" style="2"/>
    <col min="14833" max="14833" width="0.85546875" style="2" customWidth="1"/>
    <col min="14834" max="14834" width="4" style="2" customWidth="1"/>
    <col min="14835" max="14835" width="61.42578125" style="2" customWidth="1"/>
    <col min="14836" max="14839" width="14.7109375" style="2" customWidth="1"/>
    <col min="14840" max="14840" width="15.28515625" style="2" customWidth="1"/>
    <col min="14841" max="14843" width="11.42578125" style="2"/>
    <col min="14844" max="14844" width="12.85546875" style="2" bestFit="1" customWidth="1"/>
    <col min="14845" max="15088" width="11.42578125" style="2"/>
    <col min="15089" max="15089" width="0.85546875" style="2" customWidth="1"/>
    <col min="15090" max="15090" width="4" style="2" customWidth="1"/>
    <col min="15091" max="15091" width="61.42578125" style="2" customWidth="1"/>
    <col min="15092" max="15095" width="14.7109375" style="2" customWidth="1"/>
    <col min="15096" max="15096" width="15.28515625" style="2" customWidth="1"/>
    <col min="15097" max="15099" width="11.42578125" style="2"/>
    <col min="15100" max="15100" width="12.85546875" style="2" bestFit="1" customWidth="1"/>
    <col min="15101" max="15344" width="11.42578125" style="2"/>
    <col min="15345" max="15345" width="0.85546875" style="2" customWidth="1"/>
    <col min="15346" max="15346" width="4" style="2" customWidth="1"/>
    <col min="15347" max="15347" width="61.42578125" style="2" customWidth="1"/>
    <col min="15348" max="15351" width="14.7109375" style="2" customWidth="1"/>
    <col min="15352" max="15352" width="15.28515625" style="2" customWidth="1"/>
    <col min="15353" max="15355" width="11.42578125" style="2"/>
    <col min="15356" max="15356" width="12.85546875" style="2" bestFit="1" customWidth="1"/>
    <col min="15357" max="15600" width="11.42578125" style="2"/>
    <col min="15601" max="15601" width="0.85546875" style="2" customWidth="1"/>
    <col min="15602" max="15602" width="4" style="2" customWidth="1"/>
    <col min="15603" max="15603" width="61.42578125" style="2" customWidth="1"/>
    <col min="15604" max="15607" width="14.7109375" style="2" customWidth="1"/>
    <col min="15608" max="15608" width="15.28515625" style="2" customWidth="1"/>
    <col min="15609" max="15611" width="11.42578125" style="2"/>
    <col min="15612" max="15612" width="12.85546875" style="2" bestFit="1" customWidth="1"/>
    <col min="15613" max="15856" width="11.42578125" style="2"/>
    <col min="15857" max="15857" width="0.85546875" style="2" customWidth="1"/>
    <col min="15858" max="15858" width="4" style="2" customWidth="1"/>
    <col min="15859" max="15859" width="61.42578125" style="2" customWidth="1"/>
    <col min="15860" max="15863" width="14.7109375" style="2" customWidth="1"/>
    <col min="15864" max="15864" width="15.28515625" style="2" customWidth="1"/>
    <col min="15865" max="15867" width="11.42578125" style="2"/>
    <col min="15868" max="15868" width="12.85546875" style="2" bestFit="1" customWidth="1"/>
    <col min="15869" max="16112" width="11.42578125" style="2"/>
    <col min="16113" max="16113" width="0.85546875" style="2" customWidth="1"/>
    <col min="16114" max="16114" width="4" style="2" customWidth="1"/>
    <col min="16115" max="16115" width="61.42578125" style="2" customWidth="1"/>
    <col min="16116" max="16119" width="14.7109375" style="2" customWidth="1"/>
    <col min="16120" max="16120" width="15.28515625" style="2" customWidth="1"/>
    <col min="16121" max="16123" width="11.42578125" style="2"/>
    <col min="16124" max="16124" width="12.85546875" style="2" bestFit="1" customWidth="1"/>
    <col min="16125" max="16384" width="11.42578125" style="2"/>
  </cols>
  <sheetData>
    <row r="2" spans="2:9" s="5" customFormat="1" x14ac:dyDescent="0.25">
      <c r="B2" s="3"/>
      <c r="C2" s="4"/>
      <c r="D2" s="4"/>
      <c r="E2" s="4"/>
      <c r="F2" s="4"/>
      <c r="G2" s="4"/>
      <c r="H2" s="4"/>
      <c r="I2" s="4"/>
    </row>
    <row r="3" spans="2:9" s="5" customFormat="1" x14ac:dyDescent="0.25">
      <c r="B3" s="3"/>
      <c r="C3" s="4"/>
      <c r="D3" s="4"/>
      <c r="E3" s="4"/>
      <c r="F3" s="4"/>
      <c r="G3" s="4"/>
      <c r="H3" s="4"/>
      <c r="I3" s="4"/>
    </row>
    <row r="4" spans="2:9" s="5" customFormat="1" x14ac:dyDescent="0.25">
      <c r="B4" s="3"/>
      <c r="C4" s="4"/>
      <c r="D4" s="4"/>
      <c r="E4" s="4"/>
      <c r="F4" s="4"/>
      <c r="G4" s="4"/>
      <c r="H4" s="4"/>
      <c r="I4" s="4"/>
    </row>
    <row r="5" spans="2:9" s="5" customFormat="1" x14ac:dyDescent="0.25">
      <c r="B5" s="3"/>
      <c r="C5" s="4"/>
      <c r="D5" s="4"/>
      <c r="E5" s="4"/>
      <c r="F5" s="4"/>
      <c r="G5" s="4"/>
      <c r="H5" s="4"/>
      <c r="I5" s="4"/>
    </row>
    <row r="6" spans="2:9" s="5" customFormat="1" ht="8.25" customHeight="1" x14ac:dyDescent="0.25">
      <c r="B6" s="3"/>
      <c r="C6" s="4"/>
      <c r="D6" s="4"/>
      <c r="E6" s="4"/>
      <c r="F6" s="4"/>
      <c r="G6" s="4"/>
      <c r="H6" s="4"/>
      <c r="I6" s="4"/>
    </row>
    <row r="7" spans="2:9" s="5" customFormat="1" x14ac:dyDescent="0.25">
      <c r="B7" s="3"/>
      <c r="C7" s="4"/>
      <c r="D7" s="4"/>
      <c r="E7" s="4"/>
      <c r="F7" s="4"/>
      <c r="G7" s="4"/>
      <c r="H7" s="4"/>
      <c r="I7" s="4"/>
    </row>
    <row r="8" spans="2:9" s="5" customFormat="1" x14ac:dyDescent="0.25">
      <c r="B8" s="3"/>
      <c r="C8" s="4"/>
      <c r="D8" s="4"/>
      <c r="E8" s="4"/>
      <c r="F8" s="4"/>
      <c r="G8" s="4"/>
      <c r="H8" s="4"/>
      <c r="I8" s="4"/>
    </row>
    <row r="9" spans="2:9" s="5" customFormat="1" x14ac:dyDescent="0.25">
      <c r="B9" s="3"/>
      <c r="C9" s="4"/>
      <c r="D9" s="4"/>
      <c r="E9" s="4"/>
      <c r="F9" s="4"/>
      <c r="G9" s="4"/>
      <c r="H9" s="4"/>
      <c r="I9" s="4"/>
    </row>
    <row r="10" spans="2:9" s="5" customFormat="1" ht="5.0999999999999996" customHeight="1" x14ac:dyDescent="0.25">
      <c r="B10" s="3"/>
      <c r="C10" s="4"/>
      <c r="D10" s="4"/>
      <c r="E10" s="4"/>
      <c r="F10" s="4"/>
      <c r="G10" s="4"/>
      <c r="H10" s="4"/>
      <c r="I10" s="4"/>
    </row>
    <row r="11" spans="2:9" ht="19.5" x14ac:dyDescent="0.2">
      <c r="B11" s="288" t="s">
        <v>80</v>
      </c>
      <c r="C11" s="8"/>
      <c r="D11" s="8"/>
      <c r="E11" s="8"/>
      <c r="F11" s="8"/>
      <c r="G11" s="8"/>
      <c r="H11" s="8"/>
      <c r="I11" s="8"/>
    </row>
    <row r="12" spans="2:9" ht="9.75" customHeight="1" x14ac:dyDescent="0.2">
      <c r="D12" s="9"/>
      <c r="E12" s="9">
        <v>0</v>
      </c>
      <c r="F12" s="9">
        <v>0</v>
      </c>
      <c r="G12" s="9">
        <v>0</v>
      </c>
      <c r="H12" s="9">
        <v>0</v>
      </c>
      <c r="I12" s="210">
        <f>+'Regla SSPP'!J13</f>
        <v>44926</v>
      </c>
    </row>
    <row r="13" spans="2:9" s="5" customFormat="1" ht="24.95" customHeight="1" thickBot="1" x14ac:dyDescent="0.3">
      <c r="B13" s="220" t="s">
        <v>81</v>
      </c>
      <c r="C13" s="221"/>
      <c r="D13" s="289"/>
      <c r="E13" s="289"/>
      <c r="F13" s="289"/>
      <c r="G13" s="289"/>
      <c r="H13" s="289"/>
      <c r="I13" s="290"/>
    </row>
    <row r="14" spans="2:9" s="224" customFormat="1" ht="30" customHeight="1" thickTop="1" x14ac:dyDescent="0.25">
      <c r="B14" s="223"/>
      <c r="D14" s="225" t="s">
        <v>82</v>
      </c>
      <c r="E14" s="225" t="s">
        <v>83</v>
      </c>
      <c r="F14" s="225" t="s">
        <v>84</v>
      </c>
      <c r="G14" s="291" t="s">
        <v>85</v>
      </c>
      <c r="H14" s="291" t="s">
        <v>101</v>
      </c>
      <c r="I14" s="227" t="s">
        <v>86</v>
      </c>
    </row>
    <row r="15" spans="2:9" s="60" customFormat="1" ht="20.100000000000001" customHeight="1" x14ac:dyDescent="0.25">
      <c r="B15" s="292"/>
      <c r="C15" s="293" t="s">
        <v>87</v>
      </c>
      <c r="D15" s="294">
        <f>+D38</f>
        <v>480274.5</v>
      </c>
      <c r="E15" s="294">
        <f>+E38</f>
        <v>1554016.9300000002</v>
      </c>
      <c r="F15" s="294">
        <f>+F38</f>
        <v>4694997.6100000003</v>
      </c>
      <c r="G15" s="295">
        <f>+G38</f>
        <v>1946742.7399999998</v>
      </c>
      <c r="H15" s="295">
        <f>+H38</f>
        <v>3131.42</v>
      </c>
      <c r="I15" s="296">
        <f>SUM(D15:H15)</f>
        <v>8679163.2000000011</v>
      </c>
    </row>
    <row r="16" spans="2:9" s="60" customFormat="1" ht="12" customHeight="1" x14ac:dyDescent="0.25">
      <c r="B16" s="297"/>
      <c r="C16" s="298"/>
      <c r="D16" s="299"/>
      <c r="E16" s="299"/>
      <c r="F16" s="299"/>
      <c r="G16" s="299"/>
      <c r="H16" s="299"/>
      <c r="I16" s="300"/>
    </row>
    <row r="17" spans="2:9" s="60" customFormat="1" ht="20.100000000000001" customHeight="1" thickBot="1" x14ac:dyDescent="0.3">
      <c r="B17" s="301"/>
      <c r="C17" s="302" t="s">
        <v>110</v>
      </c>
      <c r="D17" s="343" t="s">
        <v>55</v>
      </c>
      <c r="E17" s="344"/>
      <c r="F17" s="344"/>
      <c r="G17" s="344"/>
      <c r="H17" s="344"/>
      <c r="I17" s="303">
        <f>SUM(D17:G17)</f>
        <v>0</v>
      </c>
    </row>
    <row r="18" spans="2:9" s="50" customFormat="1" ht="5.0999999999999996" customHeight="1" thickTop="1" x14ac:dyDescent="0.2"/>
    <row r="19" spans="2:9" s="50" customFormat="1" x14ac:dyDescent="0.2"/>
    <row r="20" spans="2:9" s="50" customFormat="1" ht="5.0999999999999996" customHeight="1" x14ac:dyDescent="0.2"/>
    <row r="21" spans="2:9" s="50" customFormat="1" ht="8.1" customHeight="1" x14ac:dyDescent="0.2"/>
    <row r="22" spans="2:9" s="50" customFormat="1" ht="15.75" x14ac:dyDescent="0.2">
      <c r="B22" s="304" t="s">
        <v>4</v>
      </c>
      <c r="C22" s="305"/>
      <c r="D22" s="306"/>
      <c r="E22" s="306"/>
      <c r="F22" s="306"/>
      <c r="G22" s="306"/>
      <c r="H22" s="306"/>
      <c r="I22" s="307"/>
    </row>
    <row r="23" spans="2:9" s="61" customFormat="1" ht="20.100000000000001" customHeight="1" x14ac:dyDescent="0.25">
      <c r="B23" s="308" t="s">
        <v>7</v>
      </c>
      <c r="C23" s="309" t="s">
        <v>68</v>
      </c>
      <c r="D23" s="310">
        <v>21496.16</v>
      </c>
      <c r="E23" s="310">
        <v>4451.96</v>
      </c>
      <c r="F23" s="310">
        <v>458.61</v>
      </c>
      <c r="G23" s="310">
        <v>381125.35</v>
      </c>
      <c r="H23" s="310">
        <v>0</v>
      </c>
      <c r="I23" s="311">
        <f>SUM(D23:H23)</f>
        <v>407532.07999999996</v>
      </c>
    </row>
    <row r="24" spans="2:9" s="61" customFormat="1" ht="20.100000000000001" customHeight="1" x14ac:dyDescent="0.25">
      <c r="B24" s="248" t="s">
        <v>7</v>
      </c>
      <c r="C24" s="117" t="s">
        <v>69</v>
      </c>
      <c r="D24" s="310">
        <v>0</v>
      </c>
      <c r="E24" s="310">
        <v>381098.28</v>
      </c>
      <c r="F24" s="310">
        <v>1367734.1400000001</v>
      </c>
      <c r="G24" s="310">
        <v>408235.58</v>
      </c>
      <c r="H24" s="310">
        <v>0</v>
      </c>
      <c r="I24" s="312">
        <f t="shared" ref="I24:I33" si="0">SUM(D24:H24)</f>
        <v>2157068</v>
      </c>
    </row>
    <row r="25" spans="2:9" s="61" customFormat="1" ht="20.100000000000001" customHeight="1" x14ac:dyDescent="0.25">
      <c r="B25" s="248" t="s">
        <v>7</v>
      </c>
      <c r="C25" s="117" t="s">
        <v>70</v>
      </c>
      <c r="D25" s="310">
        <v>38631.370000000003</v>
      </c>
      <c r="E25" s="310">
        <v>944648.78</v>
      </c>
      <c r="F25" s="310">
        <v>2885144.8400000003</v>
      </c>
      <c r="G25" s="310">
        <v>768410.87</v>
      </c>
      <c r="H25" s="310">
        <v>3131.42</v>
      </c>
      <c r="I25" s="312">
        <f t="shared" si="0"/>
        <v>4639967.28</v>
      </c>
    </row>
    <row r="26" spans="2:9" s="61" customFormat="1" ht="20.100000000000001" customHeight="1" x14ac:dyDescent="0.25">
      <c r="B26" s="248" t="s">
        <v>7</v>
      </c>
      <c r="C26" s="117" t="s">
        <v>71</v>
      </c>
      <c r="D26" s="310">
        <v>0</v>
      </c>
      <c r="E26" s="310">
        <v>0</v>
      </c>
      <c r="F26" s="310">
        <v>0</v>
      </c>
      <c r="G26" s="310">
        <v>0</v>
      </c>
      <c r="H26" s="310">
        <v>0</v>
      </c>
      <c r="I26" s="312">
        <f t="shared" si="0"/>
        <v>0</v>
      </c>
    </row>
    <row r="27" spans="2:9" s="61" customFormat="1" ht="20.100000000000001" customHeight="1" x14ac:dyDescent="0.25">
      <c r="B27" s="248" t="s">
        <v>7</v>
      </c>
      <c r="C27" s="117" t="s">
        <v>72</v>
      </c>
      <c r="D27" s="310">
        <v>0</v>
      </c>
      <c r="E27" s="310">
        <v>0</v>
      </c>
      <c r="F27" s="310">
        <v>0</v>
      </c>
      <c r="G27" s="310">
        <v>0</v>
      </c>
      <c r="H27" s="310">
        <v>0</v>
      </c>
      <c r="I27" s="312">
        <f t="shared" si="0"/>
        <v>0</v>
      </c>
    </row>
    <row r="28" spans="2:9" s="61" customFormat="1" ht="20.100000000000001" customHeight="1" x14ac:dyDescent="0.25">
      <c r="B28" s="248" t="s">
        <v>7</v>
      </c>
      <c r="C28" s="117" t="s">
        <v>73</v>
      </c>
      <c r="D28" s="310">
        <v>0</v>
      </c>
      <c r="E28" s="310">
        <v>0</v>
      </c>
      <c r="F28" s="310">
        <v>0</v>
      </c>
      <c r="G28" s="310">
        <v>0</v>
      </c>
      <c r="H28" s="310">
        <v>0</v>
      </c>
      <c r="I28" s="312">
        <f t="shared" si="0"/>
        <v>0</v>
      </c>
    </row>
    <row r="29" spans="2:9" s="61" customFormat="1" ht="50.1" customHeight="1" x14ac:dyDescent="0.25">
      <c r="B29" s="255" t="s">
        <v>7</v>
      </c>
      <c r="C29" s="129" t="s">
        <v>74</v>
      </c>
      <c r="D29" s="310">
        <v>0</v>
      </c>
      <c r="E29" s="310">
        <v>724485.6</v>
      </c>
      <c r="F29" s="310">
        <v>548911.55000000005</v>
      </c>
      <c r="G29" s="310">
        <v>390346.56</v>
      </c>
      <c r="H29" s="310">
        <v>0</v>
      </c>
      <c r="I29" s="313">
        <f t="shared" si="0"/>
        <v>1663743.71</v>
      </c>
    </row>
    <row r="30" spans="2:9" s="61" customFormat="1" ht="50.1" customHeight="1" x14ac:dyDescent="0.25">
      <c r="B30" s="255" t="s">
        <v>120</v>
      </c>
      <c r="C30" s="129" t="s">
        <v>75</v>
      </c>
      <c r="D30" s="310">
        <v>0</v>
      </c>
      <c r="E30" s="310">
        <v>0</v>
      </c>
      <c r="F30" s="310">
        <v>5126.0600000000004</v>
      </c>
      <c r="G30" s="310">
        <v>-1375.62</v>
      </c>
      <c r="H30" s="310">
        <v>0</v>
      </c>
      <c r="I30" s="313">
        <f t="shared" si="0"/>
        <v>3750.4400000000005</v>
      </c>
    </row>
    <row r="31" spans="2:9" s="61" customFormat="1" ht="20.100000000000001" customHeight="1" x14ac:dyDescent="0.25">
      <c r="B31" s="255" t="s">
        <v>7</v>
      </c>
      <c r="C31" s="129" t="s">
        <v>76</v>
      </c>
      <c r="D31" s="310">
        <v>0</v>
      </c>
      <c r="E31" s="310">
        <v>0</v>
      </c>
      <c r="F31" s="310">
        <v>0</v>
      </c>
      <c r="G31" s="310">
        <v>0</v>
      </c>
      <c r="H31" s="310">
        <v>0</v>
      </c>
      <c r="I31" s="313">
        <f t="shared" si="0"/>
        <v>0</v>
      </c>
    </row>
    <row r="32" spans="2:9" s="61" customFormat="1" ht="47.25" customHeight="1" x14ac:dyDescent="0.25">
      <c r="B32" s="255" t="s">
        <v>7</v>
      </c>
      <c r="C32" s="129" t="s">
        <v>77</v>
      </c>
      <c r="D32" s="310">
        <v>0</v>
      </c>
      <c r="E32" s="310">
        <v>0</v>
      </c>
      <c r="F32" s="310">
        <v>0</v>
      </c>
      <c r="G32" s="310">
        <v>0</v>
      </c>
      <c r="H32" s="310">
        <v>0</v>
      </c>
      <c r="I32" s="313">
        <f t="shared" si="0"/>
        <v>0</v>
      </c>
    </row>
    <row r="33" spans="2:9" s="61" customFormat="1" ht="39.75" customHeight="1" thickBot="1" x14ac:dyDescent="0.3">
      <c r="B33" s="314" t="s">
        <v>7</v>
      </c>
      <c r="C33" s="315" t="s">
        <v>78</v>
      </c>
      <c r="D33" s="161">
        <v>423104.22</v>
      </c>
      <c r="E33" s="161">
        <v>0</v>
      </c>
      <c r="F33" s="161">
        <v>0</v>
      </c>
      <c r="G33" s="161">
        <v>0</v>
      </c>
      <c r="H33" s="161">
        <v>0</v>
      </c>
      <c r="I33" s="316">
        <f t="shared" si="0"/>
        <v>423104.22</v>
      </c>
    </row>
    <row r="34" spans="2:9" s="61" customFormat="1" ht="35.1" customHeight="1" thickTop="1" thickBot="1" x14ac:dyDescent="0.3">
      <c r="B34" s="262" t="s">
        <v>14</v>
      </c>
      <c r="C34" s="317"/>
      <c r="D34" s="318">
        <f>SUM(D23:D33)</f>
        <v>483231.75</v>
      </c>
      <c r="E34" s="318">
        <f t="shared" ref="E34:I34" si="1">SUM(E23:E33)</f>
        <v>2054684.62</v>
      </c>
      <c r="F34" s="318">
        <f t="shared" si="1"/>
        <v>4807375.2</v>
      </c>
      <c r="G34" s="318">
        <f t="shared" si="1"/>
        <v>1946742.7399999998</v>
      </c>
      <c r="H34" s="318">
        <f t="shared" ref="H34" si="2">SUM(H23:H33)</f>
        <v>3131.42</v>
      </c>
      <c r="I34" s="319">
        <f t="shared" si="1"/>
        <v>9295165.7300000004</v>
      </c>
    </row>
    <row r="35" spans="2:9" s="61" customFormat="1" ht="20.100000000000001" customHeight="1" thickTop="1" thickBot="1" x14ac:dyDescent="0.3">
      <c r="B35" s="267"/>
      <c r="C35" s="268" t="s">
        <v>79</v>
      </c>
      <c r="D35" s="320"/>
      <c r="E35" s="320"/>
      <c r="F35" s="320"/>
      <c r="G35" s="320"/>
      <c r="H35" s="320"/>
      <c r="I35" s="321">
        <f t="shared" ref="I35" si="3">SUM(D35:G35)</f>
        <v>0</v>
      </c>
    </row>
    <row r="36" spans="2:9" s="61" customFormat="1" ht="57.75" customHeight="1" thickTop="1" x14ac:dyDescent="0.25">
      <c r="B36" s="322" t="s">
        <v>8</v>
      </c>
      <c r="C36" s="117" t="s">
        <v>24</v>
      </c>
      <c r="D36" s="323">
        <v>-2957.25</v>
      </c>
      <c r="E36" s="323">
        <v>-108267.69</v>
      </c>
      <c r="F36" s="323">
        <v>-112377.59</v>
      </c>
      <c r="G36" s="323">
        <v>0</v>
      </c>
      <c r="H36" s="323">
        <v>0</v>
      </c>
      <c r="I36" s="324">
        <f t="shared" ref="I36:I37" si="4">SUM(D36:H36)</f>
        <v>-223602.53</v>
      </c>
    </row>
    <row r="37" spans="2:9" s="61" customFormat="1" ht="42.75" customHeight="1" x14ac:dyDescent="0.25">
      <c r="B37" s="255" t="s">
        <v>8</v>
      </c>
      <c r="C37" s="117" t="s">
        <v>25</v>
      </c>
      <c r="D37" s="325">
        <v>0</v>
      </c>
      <c r="E37" s="325">
        <v>-392400</v>
      </c>
      <c r="F37" s="325"/>
      <c r="G37" s="325"/>
      <c r="H37" s="325"/>
      <c r="I37" s="313">
        <f t="shared" si="4"/>
        <v>-392400</v>
      </c>
    </row>
    <row r="38" spans="2:9" s="60" customFormat="1" ht="30.75" customHeight="1" thickBot="1" x14ac:dyDescent="0.3">
      <c r="B38" s="277" t="s">
        <v>107</v>
      </c>
      <c r="C38" s="136"/>
      <c r="D38" s="326">
        <f>SUM(D34:D37)</f>
        <v>480274.5</v>
      </c>
      <c r="E38" s="326">
        <f t="shared" ref="E38:I38" si="5">SUM(E34:E37)</f>
        <v>1554016.9300000002</v>
      </c>
      <c r="F38" s="326">
        <f t="shared" si="5"/>
        <v>4694997.6100000003</v>
      </c>
      <c r="G38" s="326">
        <f t="shared" si="5"/>
        <v>1946742.7399999998</v>
      </c>
      <c r="H38" s="326">
        <f t="shared" ref="H38" si="6">SUM(H34:H37)</f>
        <v>3131.42</v>
      </c>
      <c r="I38" s="327">
        <f t="shared" si="5"/>
        <v>8679163.2000000011</v>
      </c>
    </row>
    <row r="39" spans="2:9" s="60" customFormat="1" ht="30.75" customHeight="1" thickTop="1" thickBot="1" x14ac:dyDescent="0.3">
      <c r="B39" s="282" t="s">
        <v>108</v>
      </c>
      <c r="C39" s="283"/>
      <c r="D39" s="328">
        <v>454444.43</v>
      </c>
      <c r="E39" s="328">
        <v>1679524.12</v>
      </c>
      <c r="F39" s="328">
        <v>4660394.18</v>
      </c>
      <c r="G39" s="328">
        <v>1833345.04</v>
      </c>
      <c r="H39" s="328"/>
      <c r="I39" s="329">
        <f>SUM(D39:G39)</f>
        <v>8627707.7699999996</v>
      </c>
    </row>
    <row r="40" spans="2:9" s="50" customFormat="1" ht="13.5" thickTop="1" x14ac:dyDescent="0.2"/>
    <row r="41" spans="2:9" s="50" customFormat="1" x14ac:dyDescent="0.2">
      <c r="D41" s="330"/>
      <c r="E41" s="330"/>
      <c r="F41" s="330"/>
      <c r="G41" s="330"/>
      <c r="H41" s="330"/>
      <c r="I41" s="59"/>
    </row>
    <row r="42" spans="2:9" s="61" customFormat="1" ht="24.95" customHeight="1" x14ac:dyDescent="0.2">
      <c r="B42" s="50"/>
      <c r="C42" s="50"/>
      <c r="D42" s="331"/>
      <c r="E42" s="331"/>
      <c r="F42" s="331"/>
      <c r="G42" s="331"/>
      <c r="H42" s="331"/>
      <c r="I42" s="59"/>
    </row>
    <row r="43" spans="2:9" s="5" customFormat="1" ht="24.95" customHeight="1" x14ac:dyDescent="0.2">
      <c r="B43" s="2"/>
      <c r="C43" s="2"/>
      <c r="D43" s="36"/>
      <c r="E43" s="36"/>
      <c r="F43" s="36"/>
      <c r="G43" s="36"/>
      <c r="H43" s="36"/>
      <c r="I43" s="36"/>
    </row>
  </sheetData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Comparativo limite</vt:lpstr>
      <vt:lpstr>Regla Consolid</vt:lpstr>
      <vt:lpstr>Regla DFA</vt:lpstr>
      <vt:lpstr>Regla OOAA</vt:lpstr>
      <vt:lpstr>Regla SSPP</vt:lpstr>
      <vt:lpstr>Regla Fundaciones</vt:lpstr>
      <vt:lpstr>'Comparativo limite'!Área_de_impresión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2022-05-06T10:44:01Z</cp:lastPrinted>
  <dcterms:created xsi:type="dcterms:W3CDTF">2016-05-11T05:30:36Z</dcterms:created>
  <dcterms:modified xsi:type="dcterms:W3CDTF">2023-09-20T11:55:44Z</dcterms:modified>
</cp:coreProperties>
</file>