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8915" windowHeight="1170" activeTab="9"/>
  </bookViews>
  <sheets>
    <sheet name="DPTO02" sheetId="5" r:id="rId1"/>
    <sheet name="DPTO10" sheetId="8" r:id="rId2"/>
    <sheet name="DPTO15" sheetId="11" r:id="rId3"/>
    <sheet name="DPTO20" sheetId="7" r:id="rId4"/>
    <sheet name="DPTO30" sheetId="2" r:id="rId5"/>
    <sheet name="DPTO40" sheetId="3" r:id="rId6"/>
    <sheet name="DPTO50" sheetId="6" r:id="rId7"/>
    <sheet name="DPTO60" sheetId="4" r:id="rId8"/>
    <sheet name="DPTO70" sheetId="1" r:id="rId9"/>
    <sheet name="DPTO80" sheetId="9" r:id="rId10"/>
  </sheets>
  <definedNames>
    <definedName name="_xlnm._FilterDatabase" localSheetId="1" hidden="1">DPTO10!#REF!</definedName>
    <definedName name="_xlnm._FilterDatabase" localSheetId="2" hidden="1">DPTO15!#REF!</definedName>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9" hidden="1">1</definedName>
    <definedName name="A_impresión_IM" localSheetId="0">DPTO02!#REF!</definedName>
    <definedName name="A_impresión_IM" localSheetId="1">DPTO10!$A$10:$F$23</definedName>
    <definedName name="A_impresión_IM" localSheetId="2">DPTO15!$A$10:$F$16</definedName>
    <definedName name="A_impresión_IM" localSheetId="3">DPTO20!$A$10:$F$35</definedName>
    <definedName name="A_impresión_IM" localSheetId="5">DPTO40!$A$10:$F$56</definedName>
    <definedName name="A_impresión_IM" localSheetId="6">DPTO50!$A$10:$F$34</definedName>
    <definedName name="A_impresión_IM" localSheetId="7">DPTO60!$A$10:$F$34</definedName>
    <definedName name="A_impresión_IM" localSheetId="8">DPTO70!$A$10:$F$14</definedName>
    <definedName name="A_impresión_IM" localSheetId="9">DPTO80!$A$11:$F$15</definedName>
    <definedName name="_xlnm.Print_Area" localSheetId="0">DPTO02!$A$15:$F$65</definedName>
    <definedName name="_xlnm.Print_Area" localSheetId="1">DPTO10!$A$15:$F$39</definedName>
    <definedName name="_xlnm.Print_Area" localSheetId="2">DPTO15!$A$17:$F$53</definedName>
    <definedName name="_xlnm.Print_Area" localSheetId="3">DPTO20!$A$15:$F$35</definedName>
    <definedName name="_xlnm.Print_Area" localSheetId="4">DPTO30!$A$16:$F$46</definedName>
    <definedName name="_xlnm.Print_Area" localSheetId="5">DPTO40!$A$16:$F$56</definedName>
    <definedName name="_xlnm.Print_Area" localSheetId="6">DPTO50!$A$16:$F$39</definedName>
    <definedName name="_xlnm.Print_Area" localSheetId="7">DPTO60!$A$16:$F$34</definedName>
    <definedName name="_xlnm.Print_Area" localSheetId="8">DPTO70!$A$14:$F$130</definedName>
    <definedName name="_xlnm.Print_Area" localSheetId="9">DPTO80!$A$16:$F$17</definedName>
    <definedName name="_xlnm.Print_Titles" localSheetId="0">DPTO02!$1:$14</definedName>
    <definedName name="_xlnm.Print_Titles" localSheetId="1">DPTO10!$1:$14</definedName>
    <definedName name="_xlnm.Print_Titles" localSheetId="2">DPTO15!$1:$15</definedName>
    <definedName name="_xlnm.Print_Titles" localSheetId="3">DPTO20!$1:$14</definedName>
    <definedName name="_xlnm.Print_Titles" localSheetId="4">DPTO30!$1:$15</definedName>
    <definedName name="_xlnm.Print_Titles" localSheetId="5">DPTO40!$1:$15</definedName>
    <definedName name="_xlnm.Print_Titles" localSheetId="6">DPTO50!$1:$15</definedName>
    <definedName name="_xlnm.Print_Titles" localSheetId="7">DPTO60!$2:$15</definedName>
    <definedName name="_xlnm.Print_Titles" localSheetId="8">DPTO70!$1:$13</definedName>
    <definedName name="_xlnm.Print_Titles" localSheetId="9">DPTO80!$1:$15</definedName>
    <definedName name="Títulos_a_imprimir_IM" localSheetId="0">DPTO02!$1:$8,DPTO02!#REF!</definedName>
    <definedName name="Títulos_a_imprimir_IM" localSheetId="1">DPTO10!$1:$9,DPTO10!#REF!</definedName>
    <definedName name="Títulos_a_imprimir_IM" localSheetId="2">DPTO15!$1:$9,DPTO15!#REF!</definedName>
    <definedName name="Títulos_a_imprimir_IM" localSheetId="3">DPTO20!$1:$9,DPTO20!#REF!</definedName>
    <definedName name="Títulos_a_imprimir_IM" localSheetId="5">DPTO40!$1:$8,DPTO40!#REF!</definedName>
    <definedName name="Títulos_a_imprimir_IM" localSheetId="6">DPTO50!$1:$9,DPTO50!#REF!</definedName>
    <definedName name="Títulos_a_imprimir_IM" localSheetId="7">DPTO60!$1:$9,DPTO60!#REF!</definedName>
    <definedName name="Títulos_a_imprimir_IM" localSheetId="8">DPTO70!$1:$8,DPTO70!#REF!</definedName>
    <definedName name="Títulos_a_imprimir_IM" localSheetId="9">DPTO80!$1:$10,DPTO80!#REF!</definedName>
  </definedNames>
  <calcPr calcId="145621"/>
</workbook>
</file>

<file path=xl/calcChain.xml><?xml version="1.0" encoding="utf-8"?>
<calcChain xmlns="http://schemas.openxmlformats.org/spreadsheetml/2006/main">
  <c r="F50" i="11" l="1"/>
  <c r="F40" i="11"/>
  <c r="F73" i="1" l="1"/>
  <c r="F72" i="1"/>
  <c r="F66" i="1"/>
  <c r="F54" i="1"/>
  <c r="F64" i="5" l="1"/>
  <c r="F48" i="5" l="1"/>
  <c r="F129" i="1" l="1"/>
  <c r="F128" i="1"/>
  <c r="F127" i="1"/>
  <c r="F125" i="1"/>
  <c r="F124" i="1"/>
  <c r="F123" i="1"/>
  <c r="F122" i="1"/>
  <c r="F121" i="1"/>
  <c r="F120" i="1"/>
  <c r="F119" i="1"/>
  <c r="F117" i="1"/>
  <c r="F116" i="1"/>
  <c r="F115" i="1"/>
  <c r="F113" i="1"/>
  <c r="F112" i="1"/>
  <c r="F111" i="1"/>
  <c r="F109" i="1"/>
  <c r="F108" i="1"/>
  <c r="F107" i="1"/>
  <c r="F106" i="1"/>
  <c r="F105" i="1"/>
  <c r="F104" i="1"/>
  <c r="F103" i="1"/>
  <c r="F101" i="1"/>
  <c r="F100" i="1"/>
  <c r="F99" i="1"/>
  <c r="F98" i="1"/>
  <c r="F97" i="1"/>
  <c r="F96" i="1"/>
  <c r="F95" i="1"/>
  <c r="F93" i="1"/>
  <c r="F92" i="1"/>
  <c r="F91" i="1"/>
  <c r="F90" i="1"/>
  <c r="F89" i="1"/>
  <c r="F88" i="1"/>
  <c r="F87" i="1"/>
  <c r="F85" i="1"/>
  <c r="F84" i="1"/>
  <c r="F83" i="1"/>
  <c r="F82" i="1"/>
  <c r="F81" i="1"/>
  <c r="F80" i="1"/>
  <c r="F70" i="1" l="1"/>
  <c r="F69" i="1"/>
  <c r="F68" i="1"/>
  <c r="F67" i="1"/>
  <c r="F65" i="1"/>
  <c r="F63" i="1"/>
  <c r="F62" i="1"/>
  <c r="F61" i="1"/>
  <c r="F60" i="1"/>
  <c r="F59" i="1"/>
  <c r="F58" i="1"/>
  <c r="F55" i="1"/>
  <c r="F53" i="1"/>
  <c r="F52" i="1"/>
  <c r="F51" i="1"/>
  <c r="F49" i="1"/>
  <c r="F48" i="1"/>
  <c r="F47" i="1"/>
  <c r="F46" i="1"/>
  <c r="F44" i="1"/>
  <c r="F42" i="1"/>
  <c r="F41" i="1"/>
  <c r="F40" i="1"/>
  <c r="F39" i="1"/>
  <c r="F38" i="1"/>
  <c r="F37" i="1"/>
  <c r="F35" i="1"/>
  <c r="F34" i="1"/>
  <c r="F33" i="1"/>
  <c r="F63" i="5" l="1"/>
  <c r="F59" i="5" l="1"/>
  <c r="F56" i="5" l="1"/>
  <c r="F40" i="2" l="1"/>
</calcChain>
</file>

<file path=xl/sharedStrings.xml><?xml version="1.0" encoding="utf-8"?>
<sst xmlns="http://schemas.openxmlformats.org/spreadsheetml/2006/main" count="1417" uniqueCount="1153">
  <si>
    <t>70 - EUSKARA, KULTURA ETA KIROL SAILA / 70 - DEPARTAMENTO DE EUSKERA, CULTURA  Y DEPORTE</t>
  </si>
  <si>
    <t>HITZARMENAREN ZENBAKIA / NÚMERO CONVENIO</t>
  </si>
  <si>
    <t>EBAZPEN ZENBAKIA / NÚMERO RESOLUCIÓN</t>
  </si>
  <si>
    <t>SINADURAREN DATA / 
FECHA FIRMA</t>
  </si>
  <si>
    <t>KONTZEPTUA / CONCEPTO</t>
  </si>
  <si>
    <t>GASTUAREN KUDEAKETA (DOKUMENTUA) /GESTIÓN DEL GASTO (DOCUMENTO)</t>
  </si>
  <si>
    <t>70.1.02 MUSEO ETA ARKEOLOGIA ZERBITZUA / SERVICIO DE MUSEOS Y ARQUEOLOGÍA</t>
  </si>
  <si>
    <t>70.1.03 ZAHARBERRIKUNTZA ZERBITZUA / SERVICIO DE RESTAURACIONES</t>
  </si>
  <si>
    <t>70.1.05 KULTURA EKINTZA ZERBITZUA / SERVICIO DE ACCIÓN CULTURAL</t>
  </si>
  <si>
    <t>70.1.09 HISTORIA ETA ARKITEKTURA ONDARE ZERBITZUA / SERVICIO PATRIMONIO HISTÓRICO ARQUITECTÓNICO</t>
  </si>
  <si>
    <t>30.2.01 FUNTZIO PUBLIKOKO IDAZKARITZA TEKNIKOKO ZERBITZUA / SERVICIO DE SECRETARIA TECNICA FUNCION PUBLICA</t>
  </si>
  <si>
    <t>30.3.00 ZERBITZU OROKORREN ZUZENDARITZA / DIRECCIÓN DE SERVICIOS GENERALES</t>
  </si>
  <si>
    <t>30.3.02-INFORMATIKA ZERBITZUA / SERVICIO DE INFORMÁTICA</t>
  </si>
  <si>
    <t>30.3.10-ARKITEKTURA ZERBITZUA / SERVICIO DE ARQUITECTURA</t>
  </si>
  <si>
    <t xml:space="preserve">40 NEKAZARITZA SAILA  / 40 DEPARTAMENTO DE AGRICULTURA </t>
  </si>
  <si>
    <t>40.1.00 NEKAZARITZA ZUZENDARITZA / DIRECCIÓN DE AGRICULTURA</t>
  </si>
  <si>
    <t>40.1.06 MENDI ZERBITZUA / SERVICIO DE MONTES</t>
  </si>
  <si>
    <t>60 - INGURUMEN ETA HIRIGINTZA SAILA / 60 - DEPARTAMENTO DE MEDIO AMBIENTE Y URBANISMO</t>
  </si>
  <si>
    <t>02 - DIPUTATU NAGUSIAREN SAILA / 02 - DEPARTAMENTO DEL DIPUTADO GENERAL</t>
  </si>
  <si>
    <t>02.1.00-DIPUTATU NAGUSIAREN KABINETEAREN ZUZENDARITZA / DIRECCIÓN GABINETE DEL DIPUTADO GENERAL</t>
  </si>
  <si>
    <t>02.1.06 IDAZK. TEKNIKO ETA HERRITARRAK ATENDITZ / SECRETARÍA TÉCNICA Y ATENCIÓN CIUDADANA</t>
  </si>
  <si>
    <t>50.1.02- ERREPIDE ZERBITZUA / SERVICIO DE CARRETERAS</t>
  </si>
  <si>
    <t>50.1.05- BIDE AZPIEGITUREN ETA MUGIKORTASUNAREN IDAZKARITZA TEKNIKOA / SECRETARIA TÉCNICA DE INFRAESTRUCTURAS VIARIAS Y MOVILIDAD</t>
  </si>
  <si>
    <t>SAILA / DEPARTAMENTO: 20 OGASUN, FINANTZA ETA AURREKONTU / HACIENDA, FINANZAS Y PRESUPUESTOS</t>
  </si>
  <si>
    <t>20.1.00 OGASUN ZUZENDARITZA / DIRECCIÓN DE HACIENDA</t>
  </si>
  <si>
    <t>20.1.03 ZERGA-ARAUDIAREN ZERBITZUA / SERVICIO DE NORMATIVA TRIBUTARIA</t>
  </si>
  <si>
    <t>20.2.00 FINANTZA ETA AURREKONTU ZUZENDARITZA / DIRECCIÓN FINANZAS Y PRESUPUESTOS</t>
  </si>
  <si>
    <t>10.2.00 ALURRALDE OREKAREN ZUZENDARITZA  / DIRECCIÓN DE EQUILIBRIO TERRITORIAL</t>
  </si>
  <si>
    <t>10.2.02 ADMINISTRAZIOAREN ZERBITZUA / SERVICIO DE ADMINISTRACION LOCAL</t>
  </si>
  <si>
    <t>30 - ENPLEGU, MERKATARITZA, ETA TURISMO SUSTAPENAREN ETA  FORU ADMINISTRAZIOAREN SAILA  / 
30 - DEPARTAMENTO DE  FOMENTO DEL EMPLEO, COMERCIO Y TURISMO Y DE ADMINISTRACIÓN FORAL</t>
  </si>
  <si>
    <t>30.5.02-ENPLEGU, MERKATARITZA ETA TURISMO SUSTAPENAREN ZERBITZUA / 
SERVICIO DE EMPLEO, COMERCIO Y TURISMO</t>
  </si>
  <si>
    <t>50 - BIDE AZPIEGITUREN ETA MUGIKORTASUNAREN SAILA / 50 - DEPARTAMENTO DE INFRAESTRUCTURAS VIARIAS Y MOVILIDAD</t>
  </si>
  <si>
    <t>60.2.05 INGURUMEN JASANGARRITASUNAREN ZERBITZUA / SERVICIO DE SOSTENIBILIDAD AMBIENTAL</t>
  </si>
  <si>
    <t>60.2.07 INGURUMEN KALITATEAREN ZERBITZUA / SERVICIO DE CALIDAD AMBIENTAL</t>
  </si>
  <si>
    <t>60.2.09 NATURA ONDAREAREN ZERBITZUA / SERVICIO DE PATRIMONIO NATURAL</t>
  </si>
  <si>
    <t>60.2.08 LURRALDE ANTOLAMENDUAREN ETA HIRIGINTZAREN ZERBITZUA / SERVICIO DE ORDENACIÓN DEL TERRITORIO Y URBANISMO</t>
  </si>
  <si>
    <t>10.2.03 TOKIKO ETA UDALERRIAZ GAINDIKO AZPIEGITUREN SUSTAPENAREN ETA FINANTZAKETAREN ZERBITZUA / 
SERVICIO DE PROMOCION Y FINANCIACIÓN DE INFRAESTRUCTURAS LOCALES Y SUPRAMUNICIPALES</t>
  </si>
  <si>
    <t>20.2.05 FINANTZA KUDEAKETA / GESTIÓN FINANCIERA</t>
  </si>
  <si>
    <t>19519-105-0133/011-19519</t>
  </si>
  <si>
    <t>19-03-00-0048
09-03-00-0652</t>
  </si>
  <si>
    <t>19-03-00-0048</t>
  </si>
  <si>
    <t xml:space="preserve">
01/09/7</t>
  </si>
  <si>
    <t>PRORROGA CONVENIO CON IKASLAN ARABA
Regulación prácticas académicas del alumnado en la DFA/AFA
(Año 2019- Prórroga expresa)</t>
  </si>
  <si>
    <t>19/12/18
19/05/15</t>
  </si>
  <si>
    <t>11/01/19
19/05/18</t>
  </si>
  <si>
    <t>11/01/19
05/04/18</t>
  </si>
  <si>
    <t>19-03-00-0088
00-03-00-0915
01-03-00-0066</t>
  </si>
  <si>
    <t>19519-105-0299/000-19519</t>
  </si>
  <si>
    <t>19-03-00-0090
15-03-00-0251</t>
  </si>
  <si>
    <t>19-03-00-0091
15-03-00-0252</t>
  </si>
  <si>
    <t>19-03-00-0092
12-03-00-0073</t>
  </si>
  <si>
    <t>14/12/18
03/05/12</t>
  </si>
  <si>
    <t xml:space="preserve">  
30/05/97</t>
  </si>
  <si>
    <t xml:space="preserve">  
14/06/06</t>
  </si>
  <si>
    <t>19-02-50-0098
17-03-00-0485</t>
  </si>
  <si>
    <t>19519-105-0320/000-19519</t>
  </si>
  <si>
    <t>G.F.A. 01-18/16</t>
  </si>
  <si>
    <t>19519:080-330;19620:080-19;19621:080-7;19622:080-5
19620=080-20;19621:080-8;19622:080-6</t>
  </si>
  <si>
    <t>150.000,00
150.000,00</t>
  </si>
  <si>
    <t>18-03-00-0774
18-03-00-0147</t>
  </si>
  <si>
    <t>18-03-00-0775
18-03-00-0147</t>
  </si>
  <si>
    <t>ADENDA 03/01/19
03/04/2018</t>
  </si>
  <si>
    <t>19519-105-0271/000-18319</t>
  </si>
  <si>
    <t>18319-105-277/000-18319- n.l. 70-55</t>
  </si>
  <si>
    <t>N.L. 70-137</t>
  </si>
  <si>
    <t>17/12/18
20/09/12</t>
  </si>
  <si>
    <t>19519-70-105-81</t>
  </si>
  <si>
    <t>N.L. 02-20</t>
  </si>
  <si>
    <t xml:space="preserve">10202 - 1401 - 6320002 </t>
  </si>
  <si>
    <t>19-02-70-0048
06-03-00-1173</t>
  </si>
  <si>
    <t>18/02/19
21/12/06</t>
  </si>
  <si>
    <t>19519-105-0538/000-19519</t>
  </si>
  <si>
    <t>19-02-30-0054</t>
  </si>
  <si>
    <t>19519-105-0330/000-19519</t>
  </si>
  <si>
    <t>70.1.09 -- 16/01</t>
  </si>
  <si>
    <t>19-02-70-0074
12-03-00-0435</t>
  </si>
  <si>
    <t>19-02-70-0064</t>
  </si>
  <si>
    <t>19519-105-0605/000-19519</t>
  </si>
  <si>
    <t>30/11/18
08/04/16</t>
  </si>
  <si>
    <t>21/01/19
20/06/16</t>
  </si>
  <si>
    <t>18/01/19
14/10/16</t>
  </si>
  <si>
    <t>19-03-00-0214</t>
  </si>
  <si>
    <t>19519-105-1321/000-19519</t>
  </si>
  <si>
    <t>19519-10-105-122-ANULADO</t>
  </si>
  <si>
    <t>40.1.01 - NEKAZARITZA GARAPENERAKO ZERBITZUA / SERVICIO DE DESARROLLO AGRARIO</t>
  </si>
  <si>
    <t>12/02/19
17/06/16</t>
  </si>
  <si>
    <t>19519-105-1286/000-19519</t>
  </si>
  <si>
    <t>19519-105-1285/000-19519</t>
  </si>
  <si>
    <t>19-02-40-0162
16-02-40-0207</t>
  </si>
  <si>
    <t>40.1.02  ABELTZAINTZA ZERBITZUA / SERVICIO DE GANADERIA</t>
  </si>
  <si>
    <t>05/03/19
26/09/18</t>
  </si>
  <si>
    <t>18/02/19
06/06/18</t>
  </si>
  <si>
    <t>18/01/19
29/05/17</t>
  </si>
  <si>
    <t>25/01/19
30/06/16</t>
  </si>
  <si>
    <t>19519-30-105-457 y 458</t>
  </si>
  <si>
    <t>19-04-00-0138
13-03-00-0642</t>
  </si>
  <si>
    <t xml:space="preserve">
24/12/13</t>
  </si>
  <si>
    <t>19519-105-1128</t>
  </si>
  <si>
    <t>19-02-40-0175
16-02-40-0197</t>
  </si>
  <si>
    <t>19519-105-1412/000-19519</t>
  </si>
  <si>
    <t>19-03-00-0255</t>
  </si>
  <si>
    <t>19-03-00-0256</t>
  </si>
  <si>
    <t>21/03/19
01/08/17</t>
  </si>
  <si>
    <t>19-02-10-0040
97-03-00-0351</t>
  </si>
  <si>
    <t>19519-105-0535/000-19519</t>
  </si>
  <si>
    <t>19-04-00-0141</t>
  </si>
  <si>
    <t>19519-105-1178/000-19519</t>
  </si>
  <si>
    <t>19-02-40-0178
16-02-40-0219</t>
  </si>
  <si>
    <t>19519-105-1506/000-19519</t>
  </si>
  <si>
    <t>19-02-40-0179
17-02-40-0195</t>
  </si>
  <si>
    <t>19519-105-1505/000-19519</t>
  </si>
  <si>
    <t>19519-105-1351/000-19519</t>
  </si>
  <si>
    <t>19-02-40-0185
18-02-40-0362</t>
  </si>
  <si>
    <t>19519-105-1509/000-19519</t>
  </si>
  <si>
    <t>19-02-40-0183
18-02-40-0254</t>
  </si>
  <si>
    <t>19519-105-1508/000-19519</t>
  </si>
  <si>
    <t>19519-105-1507/000-19519</t>
  </si>
  <si>
    <t>19-02-40-0177
17-02-40-0150</t>
  </si>
  <si>
    <t>09/04/19
03/05/17</t>
  </si>
  <si>
    <t xml:space="preserve">
21/12/12
02/12/97</t>
  </si>
  <si>
    <t>13/03/19
10/05/18</t>
  </si>
  <si>
    <t>19-03-00-0265</t>
  </si>
  <si>
    <t>19-03-00-0280</t>
  </si>
  <si>
    <t>19-02-70-0119</t>
  </si>
  <si>
    <t>19519-105-1453/000-19519</t>
  </si>
  <si>
    <t>19-04-00-0178
02-03-00-1058
N.F. 1/02
21/01/02</t>
  </si>
  <si>
    <t>19519-105-1692/000-19519</t>
  </si>
  <si>
    <t>15/04/19
19/07/06</t>
  </si>
  <si>
    <t>19519-105-1928/000-19519</t>
  </si>
  <si>
    <t>01/04/19
21/05/18</t>
  </si>
  <si>
    <t>19519-105-1917/000-19519</t>
  </si>
  <si>
    <t>04/04/19
26/10/98</t>
  </si>
  <si>
    <t>19519-105-1929/000-19519</t>
  </si>
  <si>
    <t>19-02-30-0217
12-03-00-0590</t>
  </si>
  <si>
    <t>19519-105-1759/000-19519</t>
  </si>
  <si>
    <t>19-02-10-0114
17-02-10-0284</t>
  </si>
  <si>
    <t>19519-105-1593/000-19519</t>
  </si>
  <si>
    <t>19-02-50-0337
16-03-00-0606</t>
  </si>
  <si>
    <t>19519-105-1322/000-19519</t>
  </si>
  <si>
    <t>01/04/19
18/07/18</t>
  </si>
  <si>
    <t>19519-105-1930/000-19519</t>
  </si>
  <si>
    <t>19-02-70-0121</t>
  </si>
  <si>
    <t>19519-105-1534 y 1535</t>
  </si>
  <si>
    <t>02.1.04 - 19/03</t>
  </si>
  <si>
    <t>18-03-00-0773
18-03-00-0144</t>
  </si>
  <si>
    <t>18-03-00-0772
17-03-00-0132
N.F.: 6/2017
29/02/17</t>
  </si>
  <si>
    <t>18319-70-105-2-ADENDA</t>
  </si>
  <si>
    <t>18319-10-105-608 ADENDA</t>
  </si>
  <si>
    <t>19-03-00-0264
18-03-00-0174</t>
  </si>
  <si>
    <t>19-02-70-0128
06-03-00-0637</t>
  </si>
  <si>
    <t>19-02-70-0129
98-03-00-0758</t>
  </si>
  <si>
    <t>19-02-40-0216
17-02-40-0198</t>
  </si>
  <si>
    <t>23/01/19
17/06/16</t>
  </si>
  <si>
    <t>19519-105-2009/000-19519</t>
  </si>
  <si>
    <t>19-02-40-0213
18-02-40-0236</t>
  </si>
  <si>
    <t>27/03/18
05/05/15</t>
  </si>
  <si>
    <t>19519-40-105-181</t>
  </si>
  <si>
    <t>19519-105-1696/000-19519</t>
  </si>
  <si>
    <t>19-04-00-0182
18-04-00-0205</t>
  </si>
  <si>
    <t>10/05/19
04/06/18
10/04/18</t>
  </si>
  <si>
    <t>19-03-00-0317</t>
  </si>
  <si>
    <t>19519-105-0292/000-19519</t>
  </si>
  <si>
    <t>15/04/19
31/10/18</t>
  </si>
  <si>
    <t>17/04/19
24/10/18</t>
  </si>
  <si>
    <t>19-02-40-0223
15-02-40-0069</t>
  </si>
  <si>
    <t>19519-105-1822/000-19519</t>
  </si>
  <si>
    <t>25/03/19
16/05/18</t>
  </si>
  <si>
    <t>19-02-30-0183</t>
  </si>
  <si>
    <t>19519-105-1441/000-19519</t>
  </si>
  <si>
    <t>19-02-30-0182</t>
  </si>
  <si>
    <t>19519-105-1440/000-19519</t>
  </si>
  <si>
    <t>19-04-00-0174</t>
  </si>
  <si>
    <t>(Aportación complementaria
26/04/19</t>
  </si>
  <si>
    <t>19519-105-2529/000-19519</t>
  </si>
  <si>
    <t>07/05/19
18/07/18</t>
  </si>
  <si>
    <t>05/04/19
27/03/18</t>
  </si>
  <si>
    <t>19519-105-1085/000-19519</t>
  </si>
  <si>
    <t>19-02-70-0086
13-04-00-0128
08-04-00-0077
04-02-70-0276</t>
  </si>
  <si>
    <t>19-02-70-0140
18-03-00-0397</t>
  </si>
  <si>
    <t>19519-105-1767/000-19519</t>
  </si>
  <si>
    <t>19519-105-2568/000-19519</t>
  </si>
  <si>
    <t>05/04/19
18/05/18</t>
  </si>
  <si>
    <t>19519-40-105-177</t>
  </si>
  <si>
    <t>03/04/19
19/07/17
17/06/16</t>
  </si>
  <si>
    <t>12/04/19
22/09/16</t>
  </si>
  <si>
    <t>19519-40-105-214</t>
  </si>
  <si>
    <t>19-02-70-0149
18-03-00-0589</t>
  </si>
  <si>
    <t>19519-105-2248/000-19519</t>
  </si>
  <si>
    <t>19-02-70-0147
18-03-00-0569</t>
  </si>
  <si>
    <t>19519-105-2249/000-19519</t>
  </si>
  <si>
    <t>09/05/19
20/11/18</t>
  </si>
  <si>
    <t>19519-30-105-683</t>
  </si>
  <si>
    <t>19-02-40-0240
18-02-40-0148</t>
  </si>
  <si>
    <t>19-02-40-0239
18-02-40-0235</t>
  </si>
  <si>
    <t>18-02-40-0238
16-02-40-0279</t>
  </si>
  <si>
    <t>19-02-40-0237
17-02-40-0249
(ADENDA)
16-02-40-0202</t>
  </si>
  <si>
    <t>19-02-40-0247</t>
  </si>
  <si>
    <t>19519-105-2612/000-19519</t>
  </si>
  <si>
    <t>40.1.03 - ZUZENEKO LAGUNTZEN ZERBITZUA / SERVICIO DE AYUDAS DIRECTAS</t>
  </si>
  <si>
    <t>19-04-00-0206</t>
  </si>
  <si>
    <t>19519-105-2007/000-19519</t>
  </si>
  <si>
    <t>18-03-00-0553</t>
  </si>
  <si>
    <t>Se firman cuando haya préstamos. En 2018 no hubo ningún préstamo)</t>
  </si>
  <si>
    <t>40.1.04 MAHASTIZAINTZA ETA ENOLOGIA ZERBITZUA / SERVICIO DE VITICULTURA Y ENOLOGIA</t>
  </si>
  <si>
    <t>27/03/19
20/06/18</t>
  </si>
  <si>
    <t>14/02/19
16/03/18</t>
  </si>
  <si>
    <t>19519-105-2595/000-19519</t>
  </si>
  <si>
    <t>19-02-30-0255
18-02-30-0336
(Adenda)
18-02-30-0240</t>
  </si>
  <si>
    <t>19519-105-2229/000-19519</t>
  </si>
  <si>
    <t>07/05/19
24/04/18</t>
  </si>
  <si>
    <t>25/04/19
27/03/18</t>
  </si>
  <si>
    <t>19-02-70-0150
18-03-00-0398</t>
  </si>
  <si>
    <t>02/04/19
20/06/16
31/05/17</t>
  </si>
  <si>
    <t>21/05/19
15/11/18</t>
  </si>
  <si>
    <t>19519-105-2801/000-19519</t>
  </si>
  <si>
    <t>17/05/19
22/06/18</t>
  </si>
  <si>
    <t>17/05/19
25/06/18</t>
  </si>
  <si>
    <t>17/05/19
27/07/18</t>
  </si>
  <si>
    <t>17/05/19
16/11/18</t>
  </si>
  <si>
    <t>19519-105-2802/000-19519</t>
  </si>
  <si>
    <t>22/05/19
02/08/18</t>
  </si>
  <si>
    <t>19519-105-2803/000-19519</t>
  </si>
  <si>
    <t>24/05/19
16/11/18</t>
  </si>
  <si>
    <t>19519-105-2804/000-19519</t>
  </si>
  <si>
    <t>21/05/19
02/08/18</t>
  </si>
  <si>
    <t>19519-105-2805/000-19519</t>
  </si>
  <si>
    <t>24/05/19
10/07/18</t>
  </si>
  <si>
    <t>19519-105-2796/000-19519</t>
  </si>
  <si>
    <t>22/05/19
28/12/18</t>
  </si>
  <si>
    <t>19519-105-2797/000-19519</t>
  </si>
  <si>
    <t>19-02-40-0260
18-02-40-0132</t>
  </si>
  <si>
    <t>19519-105-2677/000-19519</t>
  </si>
  <si>
    <t>19/12/18
01/08/16</t>
  </si>
  <si>
    <t>19-02-40-0266
16-02-40-0208
17-02-40-0197
(modificado)</t>
  </si>
  <si>
    <t>19519-105-2812/000-19519</t>
  </si>
  <si>
    <t>19-02-40-0267</t>
  </si>
  <si>
    <t xml:space="preserve">
16/01/02</t>
  </si>
  <si>
    <t xml:space="preserve">
29/03/19
08/01/18</t>
  </si>
  <si>
    <t xml:space="preserve">
29/03/19
08/01/18</t>
  </si>
  <si>
    <t>21/05/19
22/06/18</t>
  </si>
  <si>
    <t>07/06/19
31/05/18
11/04/18</t>
  </si>
  <si>
    <t>11/03/19
22/11/94</t>
  </si>
  <si>
    <t>19519-105-2921/000-19519</t>
  </si>
  <si>
    <t>19519-105-2922/000-19519</t>
  </si>
  <si>
    <t>19519-105-2923/000-19519</t>
  </si>
  <si>
    <t>19519-105-2924/000-19519</t>
  </si>
  <si>
    <t>16/04/18
03/08/16</t>
  </si>
  <si>
    <t>19-02-30-0286
18-02-30-0218</t>
  </si>
  <si>
    <t>19519-105-2700/000-19519</t>
  </si>
  <si>
    <t>19-02-30-0279
18-02-30-0277</t>
  </si>
  <si>
    <t>19519-105-2696/000-19519</t>
  </si>
  <si>
    <t>19-02-10-0168
18-02-10-0354</t>
  </si>
  <si>
    <t>19-02-10-0166
18-02-10-0448</t>
  </si>
  <si>
    <t>19-02-10-0165
18-02-10-0308</t>
  </si>
  <si>
    <t>19-02-10-0164
18-02-10-0353</t>
  </si>
  <si>
    <t>19-04-00-0250
18-04-00-0445</t>
  </si>
  <si>
    <t>19-02-10-0169
18-02-10-0331 (modificación)
18-02-10-0313</t>
  </si>
  <si>
    <t xml:space="preserve">
05/06/19
31/05/18
25/04/18</t>
  </si>
  <si>
    <t>19-04-00-0247
18-02-30-0331-ADENDA
18-02-30-0280</t>
  </si>
  <si>
    <t>19-02-40-0274
16-02-40-0247</t>
  </si>
  <si>
    <t>19519-105-2929/000-19519</t>
  </si>
  <si>
    <t xml:space="preserve">
19/06/07</t>
  </si>
  <si>
    <t xml:space="preserve">         </t>
  </si>
  <si>
    <t>20/05/19
28/05/18</t>
  </si>
  <si>
    <t>09/05/19
15/06/18</t>
  </si>
  <si>
    <t>19-02-70-0184
94-03-00-0833</t>
  </si>
  <si>
    <t>19519-105-2861/000-19519</t>
  </si>
  <si>
    <t xml:space="preserve">     </t>
  </si>
  <si>
    <t>08/04/19
23/07/18</t>
  </si>
  <si>
    <t>19-03-00-0389
16-03-00-0123
07-03-00-0609</t>
  </si>
  <si>
    <t>22/01/19
24/01/17</t>
  </si>
  <si>
    <t>19-02-30-0304
18-02-30-0328 (ADENDA)
18-02-30-0243</t>
  </si>
  <si>
    <t>19519-105-2920/000-19519</t>
  </si>
  <si>
    <t>19-02-40-0286
18-02-40-0310</t>
  </si>
  <si>
    <t>19519-105-3124/000-19519</t>
  </si>
  <si>
    <t>19-04-00-0286
17-04-00-0205</t>
  </si>
  <si>
    <t>19519-105-3152/000-19519</t>
  </si>
  <si>
    <t xml:space="preserve">
01/08/01</t>
  </si>
  <si>
    <t>19519-105-0890/000-19519</t>
  </si>
  <si>
    <t>19-04-00-0115
01-03-00-0641</t>
  </si>
  <si>
    <t>10/05/19
05/06/17</t>
  </si>
  <si>
    <t>19519-70-105-431</t>
  </si>
  <si>
    <t>19-03-00-0421</t>
  </si>
  <si>
    <t>19-04-00-0285
18-04-00-0231</t>
  </si>
  <si>
    <t>19519-105-0267/000--19519</t>
  </si>
  <si>
    <t>19519-105-0265/000-19519</t>
  </si>
  <si>
    <t>19519-105-0266/000-19519</t>
  </si>
  <si>
    <t>19519-105-0262/000-19519</t>
  </si>
  <si>
    <t>19519-105-0263/000-19519</t>
  </si>
  <si>
    <t>19519-105-0264/000-19519</t>
  </si>
  <si>
    <t>07/05/98
07/06/18</t>
  </si>
  <si>
    <t>06/06/19
24/05/18</t>
  </si>
  <si>
    <t>23/05/19
12/11/18</t>
  </si>
  <si>
    <t>19-04-00-0289
18-04-00-0251</t>
  </si>
  <si>
    <t>19519-105-3087/000-19519</t>
  </si>
  <si>
    <t>19519-105-0094/000-19519</t>
  </si>
  <si>
    <t>25/04/19
20/07/18</t>
  </si>
  <si>
    <t>19519-105-3266/000-19519</t>
  </si>
  <si>
    <t xml:space="preserve">
04/07/13
23/04/99</t>
  </si>
  <si>
    <t>28/05/19
26/09/18</t>
  </si>
  <si>
    <t>19519-70-105-483</t>
  </si>
  <si>
    <t>27/03/19
19/09/18</t>
  </si>
  <si>
    <t>19-02-40-0303
14-03-00-0434</t>
  </si>
  <si>
    <t>19519-105-3224/000-19519</t>
  </si>
  <si>
    <t>19-02-10-0175</t>
  </si>
  <si>
    <t>18/06/19
solicitud: 21/02/19</t>
  </si>
  <si>
    <t>19519-105-3398/000-19519</t>
  </si>
  <si>
    <t>19-02-70-0205
18-03-00-0478</t>
  </si>
  <si>
    <t>19-02-70-0204
18-03-00-0495</t>
  </si>
  <si>
    <t>19-04-00-0245</t>
  </si>
  <si>
    <t>19519-105-2793/000-19519</t>
  </si>
  <si>
    <t>19-02-70-0193</t>
  </si>
  <si>
    <t>APLICACIÓN GASTO: 70-44
APLICACIÓN ING. 70-11</t>
  </si>
  <si>
    <t>19519-105-1510/000-19519</t>
  </si>
  <si>
    <t>19-03-00-0282
03-03-00-0677</t>
  </si>
  <si>
    <t>19-04-00-0277
19-04-00-0122
13-03-00-0425
00-03-00-0586</t>
  </si>
  <si>
    <t>19519-105-3338/000-19519</t>
  </si>
  <si>
    <t>19-04-00-0314
18-04-00-0249</t>
  </si>
  <si>
    <t>10/06/19
27/09/18</t>
  </si>
  <si>
    <t>60-173</t>
  </si>
  <si>
    <t>19-03-00-0496
GFA: 01-19/07</t>
  </si>
  <si>
    <t>19-03-00-0497
GFA: 01-19/07</t>
  </si>
  <si>
    <t>19-03-00-0501</t>
  </si>
  <si>
    <t>19-04-00-0359
18-04-00-0223</t>
  </si>
  <si>
    <t>19519-105-3328/000-19519
19519-105-3329/000-19519</t>
  </si>
  <si>
    <t>11/07/19
20/05/16</t>
  </si>
  <si>
    <t>19519-105-3327/000-19519</t>
  </si>
  <si>
    <t>19-04-00-0339
18-04-00-0365</t>
  </si>
  <si>
    <t>19-04-00-0353
18-04-00-0418</t>
  </si>
  <si>
    <t>19519-105-3545/000-19519</t>
  </si>
  <si>
    <t>02.4.00 / 70.1.07 EUSKARAREN FORU ZERBITZUA / SERVICIO FORAL DE EUSKERA</t>
  </si>
  <si>
    <t>19519-105-3949/000-19519</t>
  </si>
  <si>
    <t>19-04-00-0368
18-04-00-0348</t>
  </si>
  <si>
    <t>19519-105-3736/000-19519
19519-105-3735/000-19519</t>
  </si>
  <si>
    <t>CTA:24/05/19
UPV: 15/03/19
AERNOVA: 31/05/19
09/11/17</t>
  </si>
  <si>
    <t>19519-105-3954/000-19519
19519-105-3955/000-19519</t>
  </si>
  <si>
    <t>19519-105-0543/000-19519</t>
  </si>
  <si>
    <t>19-02-10-0041
06-03-00-0504</t>
  </si>
  <si>
    <t>19519-105-4135/000-19519</t>
  </si>
  <si>
    <t>19-04-00-0196
18-04-00-0200</t>
  </si>
  <si>
    <t>19519-40-080-166
(105-4134)</t>
  </si>
  <si>
    <t>19-02-40-0137
18-02-40-0122</t>
  </si>
  <si>
    <t>21/05/19
23/10/18</t>
  </si>
  <si>
    <t>19-04-00-0372
16-02-10-0295</t>
  </si>
  <si>
    <t>19519-105-3879/000-19519</t>
  </si>
  <si>
    <t>19519-105-2917/000-19519
19519-105-2918/000-19519
19519-105-2919/000-19519</t>
  </si>
  <si>
    <t>19-04-00-0272
18-04-00-0269</t>
  </si>
  <si>
    <t>30/05/19
19/09/18</t>
  </si>
  <si>
    <t>19-03-00-0564
17-03-00-0241</t>
  </si>
  <si>
    <t>16/07/19
27/09/18</t>
  </si>
  <si>
    <t xml:space="preserve">
19/10/09</t>
  </si>
  <si>
    <t xml:space="preserve">
16/03/11</t>
  </si>
  <si>
    <t xml:space="preserve">
03/03/10</t>
  </si>
  <si>
    <t>19519-105-0133/001-19519
19519-105-4318/001-19519</t>
  </si>
  <si>
    <t>19519-105-0133/002-19519
19519-105-4318/002-19519</t>
  </si>
  <si>
    <t>19519-105-0133/003-19519
19519-105-4318/003-19519</t>
  </si>
  <si>
    <t>19519-105-0133/004-19519
19519-105-4318/004-19519</t>
  </si>
  <si>
    <t>19519-105-0133/005-19519
19519-105-4318/005-19519</t>
  </si>
  <si>
    <t>19519-105-0133/006-19519
19519-105-4318/006-19519</t>
  </si>
  <si>
    <t>19519-105-0133/007-19519
19519-105-4318/007-19519</t>
  </si>
  <si>
    <t>19519-105-0133/008-19519
19519-105-4318/008-19519</t>
  </si>
  <si>
    <t>19519-105-0133/009-19519
19519-105-4318/009-19519</t>
  </si>
  <si>
    <t>19519-105-0133/010-19519
19519-105-4318/010-19519</t>
  </si>
  <si>
    <t>19519-105-0133/012-19519
19519-105-4318/011-19519</t>
  </si>
  <si>
    <t>19519-105-0133/013-19519
19519-105-4318/012-19519</t>
  </si>
  <si>
    <t>19519-105-0133/014-19519
19519-105-4318/013-19519</t>
  </si>
  <si>
    <t>19519-105-0133/015-19519
19519-105-4318/014-19519</t>
  </si>
  <si>
    <t>19519-105-0133/016-19519
19519-105-4318/015-19519</t>
  </si>
  <si>
    <t>19519-105-0133/017-19519
19519-105-4318/016-19519</t>
  </si>
  <si>
    <t>19519-105-0133/018-19519
19519-105-4318/017-19519</t>
  </si>
  <si>
    <t>19519-105-0133/019-19519
19519-105-4318/018-19519</t>
  </si>
  <si>
    <t>19519-105-0133/020-19519
19519-105-4318/019-19519</t>
  </si>
  <si>
    <t xml:space="preserve">
19519-105-4318/020-19519</t>
  </si>
  <si>
    <t>19519-105-0133/021-19519
19519-105-4318/021-19519</t>
  </si>
  <si>
    <t>19519-105-0133/022-19519
19519-105-4318/022-19519</t>
  </si>
  <si>
    <t>19519-105-0133/023-19519
19519-105-4318/023-19519</t>
  </si>
  <si>
    <t>19519-105-0133/024-19519
19519-105-4318/024-19519</t>
  </si>
  <si>
    <t>19519-105-0133/025-19519
19519-105-4318/025-19519</t>
  </si>
  <si>
    <t>19519-105-0133/026-19519
19519-105-4318/026-19519</t>
  </si>
  <si>
    <t>19519-105-0133/027-19519
19519-105-4318/027-19519</t>
  </si>
  <si>
    <t xml:space="preserve">
19519-105-4318/028-19519</t>
  </si>
  <si>
    <t>19519-105-0133/028-19519
19519-105-4318/029-19519</t>
  </si>
  <si>
    <t>19519-105-0133/029-19519
19519-105-4318/030-19519</t>
  </si>
  <si>
    <t>19519-105-0133/030-19519
19519-105-4318/031-19519</t>
  </si>
  <si>
    <t>19519-105-0133/031-19519
19519-105-4318/032-19519</t>
  </si>
  <si>
    <t>19519-105-0133/032-19519
19519-105-4318/033-19519</t>
  </si>
  <si>
    <t>19519-105-0133/033-19519
19519-105-4318/034-19519</t>
  </si>
  <si>
    <t xml:space="preserve">
26/10/16</t>
  </si>
  <si>
    <t>19519-105-4096/000-19519</t>
  </si>
  <si>
    <t xml:space="preserve">
19-04-00-0381
17-03-00-0578</t>
  </si>
  <si>
    <t>17/09/19
03/04/19</t>
  </si>
  <si>
    <t>19519-215-0515/002-19519
19519-215-0195/001-19519</t>
  </si>
  <si>
    <t>19519-215-0515/003-19519
19519-215-0195/002-19519</t>
  </si>
  <si>
    <t>19519-215-0515/007-19519
19519-215-0236/002-19519</t>
  </si>
  <si>
    <t>19519-215-0515/014-19519
19519-215-0195/004-19519</t>
  </si>
  <si>
    <t>19519-215-0515/017-19519
19519-215-0195/005-19519</t>
  </si>
  <si>
    <t>19519-215-0515/018-19519
19519-215-0195/006-19519</t>
  </si>
  <si>
    <t>19519-215-0515/019-19519
19519-215-0195/007-19519</t>
  </si>
  <si>
    <t>19519-215-0515/020-19519
19519-215-0195/008-19519</t>
  </si>
  <si>
    <t>19519-215-0515/025-19519
19519-215-0195/010-19519</t>
  </si>
  <si>
    <t>19519-215-0515/027-19519
19519-215-0195/011-19519</t>
  </si>
  <si>
    <t>19519-215-0515/031-19519
19519-215-0195/012-19519</t>
  </si>
  <si>
    <t>19519-215-0515/033-19519
19519-215-0195/013-19519</t>
  </si>
  <si>
    <t>19519-215-0515/001-19519
19519-215-0193/001-19519</t>
  </si>
  <si>
    <t>19519-215-0515/003-19519
19519-215-0193/002-19519</t>
  </si>
  <si>
    <t>19519-215-0515/004-19519
19519-215-0193/003-19519</t>
  </si>
  <si>
    <t>19519-215-0515/006-19519
19519-215-0236/001-19519</t>
  </si>
  <si>
    <t>19519-215-0515/008-19519
19519-215-0236/003-19519</t>
  </si>
  <si>
    <t>19519-215-0515/009-19519
19519-215-0195/003-19519</t>
  </si>
  <si>
    <t>19519-215-0515/010-19519
19519-215-0193/004-19519</t>
  </si>
  <si>
    <t>19519-215-0515/011-19519
19519-215-0236/004-19519</t>
  </si>
  <si>
    <t>19519-215-0515/012-19519
19519-215-0236/005-19519</t>
  </si>
  <si>
    <t>19519-215-0515/013-19519
19519-215-0236/006-19519</t>
  </si>
  <si>
    <t>19519-215-0515/015-19519
19519-215-0236/007-19519</t>
  </si>
  <si>
    <t>19519-215-0515/016-19519
19519-215-0236/008-19519</t>
  </si>
  <si>
    <t>19519-215-0515/021-19519
19519-215-0236/009-19519</t>
  </si>
  <si>
    <t>19519-215-0515/022-19519
19519-215-0236/010-19519</t>
  </si>
  <si>
    <t>19519-215-0515/023-19519
19519-215-0193/005-19519</t>
  </si>
  <si>
    <t>19519-215-0515/024-19519
19519-215-0195/009-19519</t>
  </si>
  <si>
    <t>19519-215-0515/026-19519
19519-215-0193/006-19519</t>
  </si>
  <si>
    <t>19519-215-0515/028-19519
19519-215-0193/007-19519</t>
  </si>
  <si>
    <t>19519-215-0515/029-19519
19519-215-0236/011-19519</t>
  </si>
  <si>
    <t>19519-215-0515/030-19519
19519-215-0236/012-19519</t>
  </si>
  <si>
    <t>19519-215-0515/032-19519
19519-215-0236/013-19519</t>
  </si>
  <si>
    <t>19519-215-0515/034-19519
19519-215-0193/008-19519</t>
  </si>
  <si>
    <t>19519-215-0515/035-19519
19519-215-0193/009-19519</t>
  </si>
  <si>
    <t>19519-215-0515/036-19519
19519-215-0236/014-19519</t>
  </si>
  <si>
    <t>19519-215-0515/037-19519
19519-215-0193/010-19519</t>
  </si>
  <si>
    <t>19519-215-0515/038-19519
19519-215-0233/000-19519</t>
  </si>
  <si>
    <t>19519-215-0515/039-19519
19519-215-0193/011-19519</t>
  </si>
  <si>
    <t>19519-215-0515/040-19519
19519-215-0236/015-19519</t>
  </si>
  <si>
    <t>19519-215-0515/041-19519
19519-215-0193/012-19519</t>
  </si>
  <si>
    <t>19519-215-0515/042-19519
19519-215-0236/016-19519</t>
  </si>
  <si>
    <t>19519-215-0515/043-19519
19519-215-0193/013-19519</t>
  </si>
  <si>
    <t>19519-215-0515/044-19519
19519-215-0236/017-19519</t>
  </si>
  <si>
    <t>19-02-15-0010
18-02-10-0413</t>
  </si>
  <si>
    <t>24/05/19
14/12/18</t>
  </si>
  <si>
    <t>19-02-20-0477
18-02-20-0495</t>
  </si>
  <si>
    <t>19-04-00-0303
18-04-00-0336</t>
  </si>
  <si>
    <t>19-02-10-10029</t>
  </si>
  <si>
    <t>19-02-10-10.040
18-03-00-0143</t>
  </si>
  <si>
    <t xml:space="preserve">
10/06/15</t>
  </si>
  <si>
    <t>19-03-00-0636
19-03-00-0201</t>
  </si>
  <si>
    <t>19519-105-4571/000-19519
19620-105-0084/000-19620
19621-105-0015/000-19621
19622-105-0007/000-19622
19620-105-0004/000-19623</t>
  </si>
  <si>
    <t>19519-105-4319/000-19519</t>
  </si>
  <si>
    <t>19-02-30-0410
18-02-30-0465</t>
  </si>
  <si>
    <t xml:space="preserve">19-04-00-0421
15-03-00-0102
NF: 8/2015 del 18/03/15
</t>
  </si>
  <si>
    <t>19519-105-4596/000-19519</t>
  </si>
  <si>
    <t>19-03-00-0153
N.F. 8/19
de 20 de marzo</t>
  </si>
  <si>
    <t>17/07/19
24/10/18</t>
  </si>
  <si>
    <t>04/05/19
20/07/18</t>
  </si>
  <si>
    <t>19-02-10-0039
97-03-00-0349</t>
  </si>
  <si>
    <t>19519-105-0537/000-19519</t>
  </si>
  <si>
    <t>19519-105-0536/000-19519</t>
  </si>
  <si>
    <t>19-02-10-0042
97-03-00-0350</t>
  </si>
  <si>
    <t>19-02-10-10054
18-03-00-0143</t>
  </si>
  <si>
    <t>19519-105-4447/000-19519</t>
  </si>
  <si>
    <t>19-02-30-0267
18-02-30-0339</t>
  </si>
  <si>
    <t>09/05/19
07/06/18</t>
  </si>
  <si>
    <t>19519-105-2646/000-19519</t>
  </si>
  <si>
    <t>19-02-40-0250
18-02-40-0263</t>
  </si>
  <si>
    <t>19519-105-2678/000-19519</t>
  </si>
  <si>
    <t>19-04-00-0247
18-02-30-0331-ADENDA
18-02-30-0291</t>
  </si>
  <si>
    <t>19-04-00-0247
18-02-30-0384</t>
  </si>
  <si>
    <t>05/06/19
31/05/18
27/04/18</t>
  </si>
  <si>
    <t>05/06/19
03/07/18</t>
  </si>
  <si>
    <t>19519-105-2698/000-19519</t>
  </si>
  <si>
    <t>19519-105-2699/000-19519</t>
  </si>
  <si>
    <t>19-02-00-0167
18-02-10-0533</t>
  </si>
  <si>
    <t>19519-105-3088/000-19519
19519-105-3089/000-19519</t>
  </si>
  <si>
    <t>25/04/19
07/08/18</t>
  </si>
  <si>
    <t>07/10/19
08/08/19</t>
  </si>
  <si>
    <t>19519-105-1084/000-19519</t>
  </si>
  <si>
    <t>19-03-00-0160
18-01-00-0068</t>
  </si>
  <si>
    <t xml:space="preserve">19519-105-0260/000-18319
</t>
  </si>
  <si>
    <t>19-02-70-0055</t>
  </si>
  <si>
    <t>19519-105-0783/000-19519</t>
  </si>
  <si>
    <t>05/09/19
28/12/18</t>
  </si>
  <si>
    <t>18/10/19
14/12/18</t>
  </si>
  <si>
    <t>19519-105-4877 y 4878/000-19519</t>
  </si>
  <si>
    <t>19-04-00-0440
18-04-00-0335</t>
  </si>
  <si>
    <t>19519-105-4879/000-19519</t>
  </si>
  <si>
    <t>19-02-15-0022
18-02-10-0415</t>
  </si>
  <si>
    <t>24/07/19
27/12/18</t>
  </si>
  <si>
    <t>03/06/19
09/09/16</t>
  </si>
  <si>
    <t>19-04-00-0205
16-03-00-0510</t>
  </si>
  <si>
    <t>19519-105-5325/000-19519</t>
  </si>
  <si>
    <t>19519-105-5326/000-19519</t>
  </si>
  <si>
    <t>19519-105-5327/000-19519</t>
  </si>
  <si>
    <t>19519-105-5328/000-19519</t>
  </si>
  <si>
    <t>19519-105-5329/000-19519</t>
  </si>
  <si>
    <t>19519-105-5330/000-19519</t>
  </si>
  <si>
    <t>19-03-00-0203</t>
  </si>
  <si>
    <t>19-03-00-0531
N.F. 16/19
del 09/10/19</t>
  </si>
  <si>
    <t>19620-105-0064/000-19620
19621-105-0013/000-19621
19622-105-0005/000-19622</t>
  </si>
  <si>
    <t>19-03-00-0746
18-03-00-0627
17-03-00-0703
16-03-00-0798
15-03-00-0672
14-03-00-0667
14-03-00-0116
12-03-00-0676
11-03-00-0653
11-03-00-0309
10-03-00-0606
09-03-00-0169</t>
  </si>
  <si>
    <t>19519-105-0375/000-19519</t>
  </si>
  <si>
    <t>19-02-30-0070
96-02-20-0171</t>
  </si>
  <si>
    <t>19519-105-3396/000-19519</t>
  </si>
  <si>
    <t>19-04-00-0330
13-02-70-0138
99-02-70-0178</t>
  </si>
  <si>
    <t>19-02-20-0614
18-02-20-0562</t>
  </si>
  <si>
    <t>19519-105-5389/000-19519</t>
  </si>
  <si>
    <t>26/11/19
27/09/18</t>
  </si>
  <si>
    <t>19519-105-5450/000-19519</t>
  </si>
  <si>
    <t>19519-105-5449/000-19519</t>
  </si>
  <si>
    <t>19519-105-5451/000-19519</t>
  </si>
  <si>
    <t>19519-105-5452/000-19519</t>
  </si>
  <si>
    <t>19-03-00-0772</t>
  </si>
  <si>
    <t>25/10/19
16/11/17</t>
  </si>
  <si>
    <t>19519-105-5508/000-19519</t>
  </si>
  <si>
    <t>19519-105-5498/000-19519</t>
  </si>
  <si>
    <t>19-03-00-0186
NF- 15/19 del 09/10/19</t>
  </si>
  <si>
    <t>19519+105-1125/000-19519</t>
  </si>
  <si>
    <t>23/10/19
11/12/19</t>
  </si>
  <si>
    <t>19519-105-5434/000-19519</t>
  </si>
  <si>
    <t>23/05/19
06/09/18</t>
  </si>
  <si>
    <t>19519-105-5435/000-19519</t>
  </si>
  <si>
    <t>19519-105-5436/000-19519</t>
  </si>
  <si>
    <t>19-02-70-0062</t>
  </si>
  <si>
    <t>19519-105-0606/000-19519</t>
  </si>
  <si>
    <t>19-04-00-0258
16-02-40-0245</t>
  </si>
  <si>
    <t>19519-105-5344/000-19519</t>
  </si>
  <si>
    <t>28/12/18-prórroga
02/01/17 -protocolo
14/10/13- convenio</t>
  </si>
  <si>
    <t>19-04-00-0475
18-04-00-0360</t>
  </si>
  <si>
    <t>30/10/19
14/09/19</t>
  </si>
  <si>
    <t>19519-105-5390/000-19519
19519-105-5391/000-19519</t>
  </si>
  <si>
    <t>19-04-00-0475
18-04-00-0493</t>
  </si>
  <si>
    <t>30/10/19
21/12/18</t>
  </si>
  <si>
    <t>19-03-00-0157
N.F. 7 del 20/03/19
G.F.A.</t>
  </si>
  <si>
    <t>19-04-00-0276</t>
  </si>
  <si>
    <t>19-02-10-10005</t>
  </si>
  <si>
    <t>19519-105-3354/000-19519</t>
  </si>
  <si>
    <t>31/10/19
03/10/18</t>
  </si>
  <si>
    <t>19-04-00-0496
18-04-00-0423</t>
  </si>
  <si>
    <t>14/11/19
26/10/18</t>
  </si>
  <si>
    <t>19-03-00-0801
18-03-00-0407</t>
  </si>
  <si>
    <t>19-03-00-0800</t>
  </si>
  <si>
    <t>19519-105-780/000-19519
19620-105-016/000-19620</t>
  </si>
  <si>
    <t>19519-20-105-419 y 19620-105-5/000-19620
19519-105-0891/000-19519 y 105-0892/000-19519</t>
  </si>
  <si>
    <t>19-03-00-0858
18-03-00-0632
17-03-00-0178 (nuevo protocolo de prórroga)
13-03-00-0320
Norma Foral
24/13 del 15/07/13</t>
  </si>
  <si>
    <t>19-02-15-0026
18-02-10-0449</t>
  </si>
  <si>
    <t>19-04-00-0482
18-04-00-0270</t>
  </si>
  <si>
    <t>19-04-00-0516
18-04-00-0394</t>
  </si>
  <si>
    <t>19519-105-5708/000-19519</t>
  </si>
  <si>
    <t>19-03-00-0621
19-03-00-0048
09-03-00-0652</t>
  </si>
  <si>
    <t>19-03-00-0621
19-03-00-0048
10-03-00-0167</t>
  </si>
  <si>
    <t>19-03-00-0621
09-03-00-0652</t>
  </si>
  <si>
    <t>19-03-00-0621
16-03-00-0701</t>
  </si>
  <si>
    <t>19-03-00-0621
19-03-00-0048
11-03-00-0154</t>
  </si>
  <si>
    <t>19519-105-1347/000-19519
20120-50-105-13
2021
2022</t>
  </si>
  <si>
    <t>19-03-00-0151
N.F. 04/19 del 13/03/2019</t>
  </si>
  <si>
    <t>19519-105-4272/000-19519</t>
  </si>
  <si>
    <t>19-02-60-0031
16-03-00-0223
03-03-00-0947
N.F. 20/03
08-03-00-0498
N.F. 15/08</t>
  </si>
  <si>
    <t xml:space="preserve">
20/04/16
20/12/02
19/12/03
22/09/08
</t>
  </si>
  <si>
    <t>19519-105-0374/000-19519</t>
  </si>
  <si>
    <t>19-02-20-0706-nuevas act.
19-03-00-0181-modif.
18-03-00-0648
N.F.: 25 del 19/12/18</t>
  </si>
  <si>
    <t>23/10/19-nuevas actuac.
29/05/19</t>
  </si>
  <si>
    <t>02.5.01 BERDINTASUN, LANKIDETZA ETA KULTURARTEKOTASUN ZERBITZUA / SERVICIO DE IGUALDAD, COOPERACIÓN E INTERCULTURALIDAD</t>
  </si>
  <si>
    <t>19-04-00-0519</t>
  </si>
  <si>
    <t>19519-105-3086/000-19519</t>
  </si>
  <si>
    <t>02.1.00 - 19/01</t>
  </si>
  <si>
    <t>02.1.04 - 19/01</t>
  </si>
  <si>
    <t>02.1.04 - 19/02</t>
  </si>
  <si>
    <t>02.1.04 - 19/04</t>
  </si>
  <si>
    <t>02.1.04 - 19/05</t>
  </si>
  <si>
    <t>02.1.06 - 19/01</t>
  </si>
  <si>
    <t>02.4.00 - 19/01</t>
  </si>
  <si>
    <t>02.4.00 - 19/02</t>
  </si>
  <si>
    <t>02.4.00 - 19/03</t>
  </si>
  <si>
    <t>02.4.00 - 19/04</t>
  </si>
  <si>
    <t>02.4.00 - 19/05</t>
  </si>
  <si>
    <t>02.4.00 - 19/06</t>
  </si>
  <si>
    <t>02.4.00 - 19/07</t>
  </si>
  <si>
    <t>02.4.00 - 19/08</t>
  </si>
  <si>
    <t>02.4.00 - 19/09</t>
  </si>
  <si>
    <t>02.4.00 - 19/10</t>
  </si>
  <si>
    <t>02.5.01 - 19/01</t>
  </si>
  <si>
    <t>02.5.01 - 19/02</t>
  </si>
  <si>
    <t>02.5.01 - 19/03</t>
  </si>
  <si>
    <t>02.5.01 - 19/04</t>
  </si>
  <si>
    <t>02.5.01 - 19/05</t>
  </si>
  <si>
    <t>02.5.01 - 19/06</t>
  </si>
  <si>
    <t>02.5.01 - 19/07</t>
  </si>
  <si>
    <t>02.5.01 - 19/08</t>
  </si>
  <si>
    <t>02.5.01 - 19/09</t>
  </si>
  <si>
    <t>02.5.01 - 19/10</t>
  </si>
  <si>
    <t>02.5.01 - 19/11</t>
  </si>
  <si>
    <t>02.5.01 - 19/12</t>
  </si>
  <si>
    <t>02.5.01 - 19/13</t>
  </si>
  <si>
    <t>02.5.01 - 19/14</t>
  </si>
  <si>
    <t>02.5.01 - 19/15</t>
  </si>
  <si>
    <t>10.2.02 - 19/01</t>
  </si>
  <si>
    <t>10.2.02 - 19/02</t>
  </si>
  <si>
    <t>10.2.02 - 19/03</t>
  </si>
  <si>
    <t>10.2.02 - 19/04</t>
  </si>
  <si>
    <t>10.2.00 - 19/01</t>
  </si>
  <si>
    <t>10.2.00 - 19/02</t>
  </si>
  <si>
    <t>10.2.00 - 19/03</t>
  </si>
  <si>
    <t>10.2.00 - 19/04</t>
  </si>
  <si>
    <t>10.2.02 - 19/05</t>
  </si>
  <si>
    <t>10.2.02 - 19/06</t>
  </si>
  <si>
    <t>10.2.02 - 19/07</t>
  </si>
  <si>
    <t>10.2.02 - 19/08</t>
  </si>
  <si>
    <t>10.2.03 - 19/01</t>
  </si>
  <si>
    <t>10.2.03 - 19/02</t>
  </si>
  <si>
    <t>10.2.03 - 19/03</t>
  </si>
  <si>
    <t>10.2.03 - 19/04</t>
  </si>
  <si>
    <t>10.2.03 - 19/05</t>
  </si>
  <si>
    <t>10 -  LURRALDE OREKAREN SAILA / 
10 -  DEPARTAMENTO DE EQUILIBRIO TERRITORIAL</t>
  </si>
  <si>
    <t>15 - EKONOMIA GARAPENAREN, BERRIKUNTZAREN ETA DEMOGRAFIA ERRONKARENSAILA / 
15 -  DEPARTAMENTO DE DESARROLLO ECONÓMICO, INNOVACIÓN Y RETO DEMOGRÁFICO</t>
  </si>
  <si>
    <t>15.0.00 / 10.6.00 ZERBITZU OROKORRA / SERVICIO GENERAL</t>
  </si>
  <si>
    <t>15.1.01 EKONOMIA GARAPENA ETA BERRIKUNTZAREN ZERBITZUA / SERVICIO DE DESARROLLO ECONÓMICO E INNOVACIÓN</t>
  </si>
  <si>
    <t>19-03-00-0186
N.F. 15  del 09/10/19</t>
  </si>
  <si>
    <t>19-02-10-0267
18-03-00-0626</t>
  </si>
  <si>
    <t>19-04-00-0481
18-04-00-0356</t>
  </si>
  <si>
    <t>19-02-15-0024
18-02-10-0507</t>
  </si>
  <si>
    <t>19519-105-5056/000-19519</t>
  </si>
  <si>
    <t>19-02-15-0021
18-02-10-0509</t>
  </si>
  <si>
    <t>19519-105-4466/000-19519</t>
  </si>
  <si>
    <t>19-04-00-0479
18-04-00-0475</t>
  </si>
  <si>
    <t>15.0.00 19/01</t>
  </si>
  <si>
    <t>15.1.01 19/01</t>
  </si>
  <si>
    <t>19-02-15-0025
18-02-10-0527</t>
  </si>
  <si>
    <t>19519-105-5173/000-19519</t>
  </si>
  <si>
    <t>19519-105-5629/000-19519
19519-105-5630/000-19519</t>
  </si>
  <si>
    <t>19-02-15-0033
17-03-00-0614</t>
  </si>
  <si>
    <t>19519-105-5031/000-19519</t>
  </si>
  <si>
    <t>19-04-00-0455
18-04-00-0505</t>
  </si>
  <si>
    <t>19519-105-4693/000-19519</t>
  </si>
  <si>
    <t>19-04-00-0454
18-04-00-0342</t>
  </si>
  <si>
    <t>15.1.01 19/02</t>
  </si>
  <si>
    <t>15.1.01 19/03</t>
  </si>
  <si>
    <t>15.1.01 19/04</t>
  </si>
  <si>
    <t>15.1.01 19/05</t>
  </si>
  <si>
    <t>15.1.01 19/06</t>
  </si>
  <si>
    <t>15.1.01 19/07</t>
  </si>
  <si>
    <t>15.1.01 19/08</t>
  </si>
  <si>
    <t>15.1.01 19/09</t>
  </si>
  <si>
    <t>15.1.01 19/10</t>
  </si>
  <si>
    <t>15.1.01 19/11</t>
  </si>
  <si>
    <t>15.1.01 19/12</t>
  </si>
  <si>
    <t>15.1.01 19/13</t>
  </si>
  <si>
    <t>15.1.01 19/14</t>
  </si>
  <si>
    <t>15.1.01 19/15</t>
  </si>
  <si>
    <t>15.1.01 19/16</t>
  </si>
  <si>
    <t>15.1.01 19/17</t>
  </si>
  <si>
    <t>15.1.01 19/18</t>
  </si>
  <si>
    <t>15.1.01 19/19</t>
  </si>
  <si>
    <t>15.1.01 19/20</t>
  </si>
  <si>
    <t>15.1.01 19/21</t>
  </si>
  <si>
    <t>15.1.01 19/23</t>
  </si>
  <si>
    <t>15.1.01 19/24</t>
  </si>
  <si>
    <t>15.1.01 19/25</t>
  </si>
  <si>
    <t>28/10/19-Kutxabank
24/10/18</t>
  </si>
  <si>
    <t>20.2.05 - 19/01</t>
  </si>
  <si>
    <t>20.2.00 - 19/01</t>
  </si>
  <si>
    <t>20.2.00 - 19/02</t>
  </si>
  <si>
    <t>20.1.00 - 19/01</t>
  </si>
  <si>
    <t>20.1.00 - 19/02</t>
  </si>
  <si>
    <t>20.1.03 - 19/03</t>
  </si>
  <si>
    <t>30.2.01 - 19/01</t>
  </si>
  <si>
    <t>30.3.02 - 19/01</t>
  </si>
  <si>
    <t>30.3.00 - 19/01</t>
  </si>
  <si>
    <t>30.3.10 - 19/01</t>
  </si>
  <si>
    <t>30.5.02 - 19/01</t>
  </si>
  <si>
    <t>30.5.02 - 19/02</t>
  </si>
  <si>
    <t>30.5.02 - 19/03</t>
  </si>
  <si>
    <t>30.5.02 - 19/04</t>
  </si>
  <si>
    <t>30.5.02 - 19/05</t>
  </si>
  <si>
    <t>30.5.02 - 19/06</t>
  </si>
  <si>
    <t>30.5.02 - 19/07</t>
  </si>
  <si>
    <t>30.5.02 - 19/08</t>
  </si>
  <si>
    <t>30.5.02 - 19/09</t>
  </si>
  <si>
    <t>30.5.02 - 19/10</t>
  </si>
  <si>
    <t>30.5.02 - 19/1</t>
  </si>
  <si>
    <t>30.5.02 - 19/12</t>
  </si>
  <si>
    <t>30.5.02 - 19/13</t>
  </si>
  <si>
    <t>30.5.02 - 19/14</t>
  </si>
  <si>
    <t>30.5.02 - 19/15</t>
  </si>
  <si>
    <t>19-02-40-0163
16-02-40-0117</t>
  </si>
  <si>
    <t>40.1.00 - 19/01</t>
  </si>
  <si>
    <t>40.1.00 - 19/02</t>
  </si>
  <si>
    <t>40.1.00 - 19/03</t>
  </si>
  <si>
    <t>40.1.00 - 19/04</t>
  </si>
  <si>
    <t>40.1.00 - 19/05</t>
  </si>
  <si>
    <t>40.1.00 - 19/06</t>
  </si>
  <si>
    <t>40.1.00 - 19/07</t>
  </si>
  <si>
    <t>40.1.00 - 19/08</t>
  </si>
  <si>
    <t>40.1.00 - 19/09</t>
  </si>
  <si>
    <t>40.1.00 - 19/10</t>
  </si>
  <si>
    <t>40.1.00 - 19/11</t>
  </si>
  <si>
    <t>40.1.01 - 19/01</t>
  </si>
  <si>
    <t>40.1.01 - 19/02</t>
  </si>
  <si>
    <t>40.1.01 - 19/03</t>
  </si>
  <si>
    <t>40.1.01 - 19/05</t>
  </si>
  <si>
    <t>40.1.01 - 19/04
GFA: 01-16/01</t>
  </si>
  <si>
    <t>40.1.02 - 19/01</t>
  </si>
  <si>
    <t>40.1.02 - 19/02</t>
  </si>
  <si>
    <t>40.1.02 - 19/03</t>
  </si>
  <si>
    <t>40.1.02 - 19/04</t>
  </si>
  <si>
    <t>40.1.02 - 19/05</t>
  </si>
  <si>
    <t>40.1.03 - 19/01</t>
  </si>
  <si>
    <t>40.1.04 - 19/01</t>
  </si>
  <si>
    <t>40.1.04 - 19/2</t>
  </si>
  <si>
    <t>40.1.06 - 19/01</t>
  </si>
  <si>
    <t>40.1.06 - 19/02</t>
  </si>
  <si>
    <t>40.1.06 - 19/03</t>
  </si>
  <si>
    <t>40.1.06 - 19/04</t>
  </si>
  <si>
    <t>40.1.06 - 19/05</t>
  </si>
  <si>
    <t>40.1.06 - 19/06</t>
  </si>
  <si>
    <t>50.1.02 - 19/01</t>
  </si>
  <si>
    <t>50.1.02 - 19/02</t>
  </si>
  <si>
    <t>50.1.02 - 19/03</t>
  </si>
  <si>
    <t>50.1.02 - 19/04</t>
  </si>
  <si>
    <t>50.1.02 - 19/05</t>
  </si>
  <si>
    <t>50.1.02 - 19/06</t>
  </si>
  <si>
    <t>50.1.02 - 19/07</t>
  </si>
  <si>
    <t>50.1.02 - 19/08</t>
  </si>
  <si>
    <t>50.1.02 - 19/09</t>
  </si>
  <si>
    <t>50.1.02 - 19/10</t>
  </si>
  <si>
    <t>50.1.02 - 19/11</t>
  </si>
  <si>
    <t>50.1.02 - 19/12</t>
  </si>
  <si>
    <t>50.2.01- MUGIKORTASUN ETA GARRAIO ZERBITZUA / SERVICIO DE MOVILIDAD Y TRANSPORTE</t>
  </si>
  <si>
    <t>50.1.05 - 19/04
GFA 01-19/13</t>
  </si>
  <si>
    <t>50.2.01 - 19/01</t>
  </si>
  <si>
    <t>50.2.01 - 19/02</t>
  </si>
  <si>
    <t>50.2.01 - 19/03</t>
  </si>
  <si>
    <t>50.2.01 - 19/04</t>
  </si>
  <si>
    <t>50.2.01 - 19/05</t>
  </si>
  <si>
    <t>50.2.01 - 19/06</t>
  </si>
  <si>
    <t>60.2.05 - 19/01</t>
  </si>
  <si>
    <t>60.2.07 - 19/01</t>
  </si>
  <si>
    <t>60.2.07 - 19/02
GFA: 01-19/12</t>
  </si>
  <si>
    <t>60.2.07 - 19/03</t>
  </si>
  <si>
    <t>60.2.07 - 19/04</t>
  </si>
  <si>
    <t>60.2.07 - 19/05</t>
  </si>
  <si>
    <t>60.2.07 - 19/06</t>
  </si>
  <si>
    <t>60.2.09 - 19/01</t>
  </si>
  <si>
    <t>19-03-00-0637
N.F.18 de 23/10/19</t>
  </si>
  <si>
    <t>70.1.02 - 19/01</t>
  </si>
  <si>
    <t>70.1.02 - 19/02</t>
  </si>
  <si>
    <t>70.1.02 - 19/03</t>
  </si>
  <si>
    <t>70.1.02 - 19/04
GFA: 01-19/11</t>
  </si>
  <si>
    <t>70.1.03 - 19/01</t>
  </si>
  <si>
    <t>70.1.05 - 19/01</t>
  </si>
  <si>
    <t>70.1.05 - 19/02</t>
  </si>
  <si>
    <t>70.1.05 - 19/03</t>
  </si>
  <si>
    <t>70.1.05 - 19/04</t>
  </si>
  <si>
    <t>70.1.05 - 19/05</t>
  </si>
  <si>
    <t>70.1.05 - 19/06</t>
  </si>
  <si>
    <t>70.1.05 - 19/07</t>
  </si>
  <si>
    <t>70.2.01 KIROL ZERBITZUA / SERVICIO DE DEPORTE</t>
  </si>
  <si>
    <t>02.4.00 - 19/11</t>
  </si>
  <si>
    <t>70.2.01 - 19/01</t>
  </si>
  <si>
    <t>70.2.01 - 19/02</t>
  </si>
  <si>
    <t>70.2.01 - 19/03</t>
  </si>
  <si>
    <t>70.2.01 - 19/04</t>
  </si>
  <si>
    <t>70.2.01 - 19/05</t>
  </si>
  <si>
    <t>70.2.01 - 19/06</t>
  </si>
  <si>
    <t>70.2.01 - 19/07</t>
  </si>
  <si>
    <t>70.2.01 - 19/08</t>
  </si>
  <si>
    <t>70.2.01 - 19/09</t>
  </si>
  <si>
    <t>70.2.01 - 19/10</t>
  </si>
  <si>
    <t>70.2.01 - 19/11</t>
  </si>
  <si>
    <t>70.2.01 - 19/12</t>
  </si>
  <si>
    <t>70.2.01 - 19/13</t>
  </si>
  <si>
    <t>70.2.01 - 19/14</t>
  </si>
  <si>
    <t>70.2.01 - 19/15</t>
  </si>
  <si>
    <t>70.2.01 - 19/16</t>
  </si>
  <si>
    <t>70.2.01 - 19/17</t>
  </si>
  <si>
    <t>70.2.01 - 19/18</t>
  </si>
  <si>
    <t>70.2.01 - 19/19</t>
  </si>
  <si>
    <t>70.2.01 - 19/20</t>
  </si>
  <si>
    <t>70.2.01 - 19/21</t>
  </si>
  <si>
    <t>70.2.01 - 19/22</t>
  </si>
  <si>
    <t>70.2.01 - 19/23</t>
  </si>
  <si>
    <t>70.2.01 - 19/24</t>
  </si>
  <si>
    <t>70.2.01 - 19/25</t>
  </si>
  <si>
    <t>70.2.01 - 19/26</t>
  </si>
  <si>
    <t>70.2.01 - 19/27</t>
  </si>
  <si>
    <t>70.2.01 - 19/28</t>
  </si>
  <si>
    <t>70.2.01 - 19/29</t>
  </si>
  <si>
    <t>70.2.01 - 19/30</t>
  </si>
  <si>
    <t>70.2.01 - 19/31</t>
  </si>
  <si>
    <t>70.2.01 - 19/32</t>
  </si>
  <si>
    <t>70.2.01 - 19/33</t>
  </si>
  <si>
    <t>70.2.01 - 19/34</t>
  </si>
  <si>
    <t>70.2.01 - 19/35</t>
  </si>
  <si>
    <t>70.2.01 - 19/36</t>
  </si>
  <si>
    <t>70.2.01 - 19/37</t>
  </si>
  <si>
    <t>70.2.01 - 19/38</t>
  </si>
  <si>
    <t>70.2.01 - 19/39</t>
  </si>
  <si>
    <t>70.2.01 - 19/40</t>
  </si>
  <si>
    <t>70.2.01 - 19/41</t>
  </si>
  <si>
    <t>70.2.01 - 19/42</t>
  </si>
  <si>
    <t>70.2.01 - 19/43</t>
  </si>
  <si>
    <t>70.2.01 - 19/44</t>
  </si>
  <si>
    <t>70.2.01 - 19/45</t>
  </si>
  <si>
    <t>70.2.01 - 19/46</t>
  </si>
  <si>
    <t>70.2.01 - 19/47</t>
  </si>
  <si>
    <t>70.2.01 - 19/48</t>
  </si>
  <si>
    <t>70.2.01 - 19/49</t>
  </si>
  <si>
    <t>70.2.01 - 19/50</t>
  </si>
  <si>
    <t>70.2.01 - 19/51</t>
  </si>
  <si>
    <t>70.2.01 - 19/52</t>
  </si>
  <si>
    <t>70.2.01 - 19/53</t>
  </si>
  <si>
    <t>70.2.01 - 19/54</t>
  </si>
  <si>
    <t>70.2.01 - 19/55</t>
  </si>
  <si>
    <t>70.2.01 - 19/56</t>
  </si>
  <si>
    <t>70.2.01 - 19/57</t>
  </si>
  <si>
    <t>70.2.01 - 19/58</t>
  </si>
  <si>
    <t>70.2.01 - 19/59</t>
  </si>
  <si>
    <t>70.2.01 - 19/60</t>
  </si>
  <si>
    <t>70.2.01 - 19/61</t>
  </si>
  <si>
    <t>70.2.01 - 19/62</t>
  </si>
  <si>
    <t>70.2.01 - 19/63</t>
  </si>
  <si>
    <t>70.2.01 - 19/64</t>
  </si>
  <si>
    <t>70.2.01 - 19/65</t>
  </si>
  <si>
    <t>70.2.01 - 19/66</t>
  </si>
  <si>
    <t>70.2.01 - 19/67</t>
  </si>
  <si>
    <t>70.2.01 - 19/68</t>
  </si>
  <si>
    <t>70.2.01 - 19/69</t>
  </si>
  <si>
    <t>70.2.01 - 19/70</t>
  </si>
  <si>
    <t>70.2.01 - 19/71</t>
  </si>
  <si>
    <t>70.2.01 - 19/72</t>
  </si>
  <si>
    <t>70.2.01 - 19/73</t>
  </si>
  <si>
    <t>70.2.01 - 19/74</t>
  </si>
  <si>
    <t>70.2.01 - 19/75</t>
  </si>
  <si>
    <t>70.2.01 - 19/76</t>
  </si>
  <si>
    <t>70.2.01 - 19/77</t>
  </si>
  <si>
    <t>70.2.01 - 19/78</t>
  </si>
  <si>
    <t>70.2.01 - 19/79</t>
  </si>
  <si>
    <t>70.2.01 - 19/80</t>
  </si>
  <si>
    <t>70.2.01 - 19/81</t>
  </si>
  <si>
    <t>70.2.01 - 19/82</t>
  </si>
  <si>
    <t>70.2.01 - 19/83</t>
  </si>
  <si>
    <t>70.2.01 - 19/84</t>
  </si>
  <si>
    <t>(Acta 1/2019)
01/08/13
02/06/018
26/05/04</t>
  </si>
  <si>
    <t>30.3.04 IBILGAILUAK / PARQUE MÓVIL</t>
  </si>
  <si>
    <t>30.3.04 - 19/01</t>
  </si>
  <si>
    <t>19-02-30-0316</t>
  </si>
  <si>
    <t>N.L. Gastos: 30-70
N.L. Ingresos 30-16</t>
  </si>
  <si>
    <t>80.1.00 - GIZARTE POLITIKEN ZUZENDARITZA / DIRECCIÓN DE POLÍTICAS SOCIALES</t>
  </si>
  <si>
    <t>19-03-00-0144
N.F. 5 del 13/03/19</t>
  </si>
  <si>
    <t>19519-105-4581/000-19519</t>
  </si>
  <si>
    <t>70.2.01 - 19/85
G.F.A. 01-19/09</t>
  </si>
  <si>
    <t>15.1.01 19/22</t>
  </si>
  <si>
    <t>07/03/19
24/04/17</t>
  </si>
  <si>
    <t xml:space="preserve">
(Acta 1/2019 del 15/02/19)
01/08/13
09/11/00</t>
  </si>
  <si>
    <t>80.1.00  - 19/01</t>
  </si>
  <si>
    <t>19-03-00-0127
19-03-00-0161 (corrección)
N.F.: 3 del 13/03/19</t>
  </si>
  <si>
    <t xml:space="preserve">
11/05/18</t>
  </si>
  <si>
    <t>ZENBATEKOA / IMPORTE 
(€)</t>
  </si>
  <si>
    <t>02.1.04 ARAUBIDEZKO GARAPENERAKO ETA BILTZAR NAGUSIEKIKO HARREMANETARAKO ZERBITZUA / SERVICIO DESARROLLO NORMATIVO Y RELACIÓN CON LAS JJGG</t>
  </si>
  <si>
    <t>ZENBATEKOA / IMPORTE
(€)</t>
  </si>
  <si>
    <t>80 - GIZARTE ZERBITZUEN SAILA / 80 - DEPARTAMENTO SERVICIOS SOCIALES</t>
  </si>
  <si>
    <t>FERNANDO BUESA BLANCO FUNDAZIOAREKIKO HITZARMENAREN LUZAPENA
Atxikimendua, lankidetza eta egin beharreko jardueren garapena finantzatzen parte-hartzea
 (Urteko luzapen esanbidezkoa)
PRÓRROGA CONVENIO CON FUNDACIÓN FERNANDO BUESA BLANCO
Adhesión, colaboración y participación en la financiación del desarrollo de actividades a realizar
(Prórroga expresa anual)</t>
  </si>
  <si>
    <t>ESTATUKO ADMINISTRAZIO OROKORRAREKIKO HITZARMENA
Estatuko Administrazio Orokorraren eta Arabako Foru Aldundiaren arteko lankidetza zehaztea, 2019ko maiatzaren 26an Arabako lurralde historikoan aldi berean gauzatzen diren hauteskundeen kudeaketari dagokionez.
Hauteskunde bat baino gehiago aldi berean gertatzen direnean, hauteskunde-mahai bakarra izango da, Hauteskundeei buruzko araubide orokorraren ekainaren 19ko 5/1985 Lege Organikoaren 25.2. artikuluak xedatzen duenez; gainera, esan beharra dago zenbait baliabide eta azpiegitura partekatzea komenigarria dela eraginkortasunaren eta eragingarritasunaren ikuspegitik 
 (19/12/31 arte)
CONVENIO CON LA ADMINISTRACIÓN GENERAL DE ESTADO
Concretar la colaboración de la Administración General del Estado y la Diputación Foral de Álava en la gestión de las elecciones que se celebren de manera concurrente el 26 de mayo de 2019 en el Territorio Histórico de Álava.
Esta colaboración está determinada por la existencia de una Mesa electoral común para los casos de concurrencia electoral, prevista en el artículo 25.2 de la Ley Orgánica 5/1985, de 19 de junio, del régimen electoral general, y por la conveniencia, por razones de eficacia y eficiencia, del uso compartido de  determinados recursos e infraestructuras 
(Hasta 31/12/19)</t>
  </si>
  <si>
    <t xml:space="preserve">BURGOSKO PROBINTZIA DIPUTAZIOAREKIKO ESPARRU-AKORDIOAREN LUZAPENA
Trebiñuko barrendegiko herritarrei zerbitzuak hobeto emateko lankidetza; onura horiek ondoko udalerrietara ere heda daitezke.
 (24/04/21 arte)
PRÓRROGA ACUERDO-MARCO CON LA DIPUTACIÓN PROVINCIAL DE BURGOS
Colaboración para lograr una mejor prestación de servicios a la ciudadanía del Enclave de Treviño, pudiendo extenderse estos beneficios a municipios limítrofes
(Hasta 24/04/2021)
</t>
  </si>
  <si>
    <t>BURGOSKO PROBINTZIA DIPUTAZIOAREKIKO HITZARMENA ALDATZEKO ERANSKINA
Trebiñuko barrendegia 
Adinekoen, desgaituen eta mendekotasuna duten pertsonen integrazioa eta gizarte-arreta 
ADENDA DE MODIFICACIÓN CONVENIO CON DIPUTACIÓN PROVINCIAL DE BURGOS 
Enclave de Treviño 
Integración y atención social a personas mayores, discapacitadas y dependientes</t>
  </si>
  <si>
    <t>ERANSKINA&amp;ADENDA-08/03/19
03/04/18</t>
  </si>
  <si>
    <t>GEHIGARRIA/ADENDA -03/01/19
03/04/18</t>
  </si>
  <si>
    <t>BURGOSKO PROBINTZIA DIPUTAZIOAREKIKO HITZARMENA 
Trebiñuko barrendegia
Kultura babesteko sistemen bidez kalifikatutako edo babestutako ondasun artistikoak kontserbatu, mantendu eta zaharberritzeko proiektuak, Trebiñuko barrendegiko udalek sustaturikoak
Trebiñuko Done Eztebe elizako estalkiak ordeztea eta Billa Toberako San Bizente Martiriaren elizako estalkiak ordeztea
 (Lanak amaitu arte)
CONVENIO CON DIPUTACIÓN PROVINCIAL DE BURGOS
Enclave de Treviño
Proyectos de conservación, mantenimiento y restauración de bienes artísticos calificados o protegidos con sistemas de protección cultural promovidos por  los ayuntamientos del enclave de Treviño
Sustitución de cubiertas en la Iglesia de San Esteban sito en San Esteban de Treviño y sustitución de cubiertas en la iglesia de San Vicente Mártir sita en Villanueva de Tobera
(Hasta finalización obras)</t>
  </si>
  <si>
    <t>GEHIGARRIA/ADENDA 03/01/19
03/04/2018</t>
  </si>
  <si>
    <t>BURGOSKO PROBINTZIA DIPUTAZIOAREKIKO HITZARMENA 
Trebiñuko barrendegia
Kultura babesteko sistemen bidez kalifikatutako edo babestutako ondasun artistikoak kontserbatu, mantendu eta zaharberritzeko proiektuak, Trebiñuko barrendegiko udalek sustaturikoak
San Joan Ebanjelariaren ospitalearen fatxadako hormak eta barruko egitura txukuntzea Argantzongo gizarte-etxea egokitzeko
 (Lanak amaitu arte)
CONVENIO CON DIPUTACIÓN PROVINCIAL DE BURGOS
Enclave de Treviño
Proyectos de conservación, mantenimiento y restauración de bienes artísticos calificados o protegidos con sistemas de protección cultural promovidos por  los ayuntamientos del enclave de Treviño
Adecuación de adecentamiento de muros de fachada y estructura interior del hospital de San Juan Evangelista para centro social en La Puebla de Arganzón.
(Hasta finalización de obras)</t>
  </si>
  <si>
    <t>19-03-00-0144
Martxoaren 13ko 5/19 FA.
N.F. 5/19
del 13 de marzo</t>
  </si>
  <si>
    <t>EUSKO JAURLARITZA ETA ARABAKO, BIZKAIKO ETA GIPUZKOAKO FORU ALDUNDIEKIKO HITZARMENA
Herritarrek aldizkako argitalpenak, irrati eta telebistako programazioak eta beste komunikabide batzuetakoak euskaraz jasotzeko eskubidea gauzatzea, euskararen erabilera normalizatzeko Oinarrizko 10/1982 Legeak xedatutakoari jarraiki
Alderdiek beren gain hartzen dituzten betebehar ekonomikoak eta baliabideenak arautzea, euskara hutsezko hedabideen aldeko etorkizuneko ekinbidea ziurtatzeko
 (3 urte)
CONVENIO CON GOBIERNO VASCO Y LAS DIPUTACIONES FORALES DE ARABA/ÁLAVA, BIZKAIA Y GIPUZKOA
Materializar el derecho de la ciudadanía a recibir en euskera publicaciones periódicas, programaciones de radio y televisión y de otros medios de comunicación, reconocido en la ley 10/1982, básica de normalización del uso del euskera.
Regular las obligaciones tanto económicas como de recursos o medios que asumen las diferentes partes, con el fin de asegurar la línea de acción futura a favor de los medios de comunicación íntegramente en euskera.
(3 años)</t>
  </si>
  <si>
    <t>EUSKAL AUTONOMIA ERKIDEGOAREKIKO ETA LANBIDE-EUSKAL ENPLEGU ZERBITZUAREKIKO PROTOKOLO OROKORRA 
Lankidetza eta koordinazioaren oinarri orokorrak ezartzea, Gizarte Zerbitzuen Euskal Sistemak nahiz Enplegu eta Diru Sarrerak Bermatzeko Sistemak ematen duten arreta hobetzeko eta eraginkortasun eta eragingarritasun handiagoak lortzeko sustapen ekonomikoari, enpresa-sarearen produktibitateari, enpleguari, ekintzailetzari eta Arabako Lurralde Historikoko gizarte-politikei lotutako gobernu-ekintzan.
Helburuak betetzeko, erakunde sinatzaileek urtero-urtero zehaztuko dituzte ekitaldi bakoitzean gauzatu beharreko jarduerak eta nork bere gain hartu beharreko betebeharrak, urteko jarduera plan batean
 (Lau urte protokoloa sinatzen denetik, eta esanbidez luza daiteke beste lau urtez)
PROTOCOLO GENERAL CON LA COMUNIDAD AUTÓNOMA DEL PAÍS VASCO Y LANBIDE-SERVICIO VASCO DE EMPLEO
Establecer las bases generales de colaboración y de coordinación con el fin de mejorar la atención que presta tanto el Sistema Vasco de Servicios Sociales como el Sistema de Empleo y Garantía de Ingresos y obtener una mayor eficacia y eficiencia en la acción de gobierno vinculada a la promoción económica, a la productividad del teji empresarial, al empleo, al emprendimiento, al espíritu empresarial a las poíticas sociales en el Territorio Histórico de Álava.
Al objeto de cumplir con los objeticos, las entidades firmantes concretarán anualmente las actuaciones a llevar a cabo y las obligaciones a asumir en cada ejercicio en un Plan anual de Actuación
(Cuatro años desde la firma, prorrogable expresamente por hasta cuatro años adicionales</t>
  </si>
  <si>
    <t>GORBEIALDEKO KUADRILLAREKIKO HITZARMENA
Gorbeiapeko gazteak, euskaraz! Deritzon programa finantzatzea
 (19/12/31 arte)
CONVENIO CON CUADRILLA DE GORBEIALDEA
Financiación programa Gorbeiapeko gazteak, euskaraz!
(Hasta 31/12/19)</t>
  </si>
  <si>
    <t>GUARDIA-ARABAKO ERRIOXAKO KUADRILLAREKIKO HITZARMENAREN LUZAPENA 
 “Kalean bizi-bizi” programa finantzatzea 
 (19/12/31 arte)
PRORROGA CONVENIO CON CUADRILLA DE LAGUARDIA-RIOJA ALAVESA 
Financiar el programa "Kalean bizi-bizi" 
(Hasta 31/12/19)</t>
  </si>
  <si>
    <t>KANPEZU-ARABAKO MENDIALDEKO KUADRILLAREKIKO HITZARMENAREN LUZAPENA
Euskararen inguruan bat eginda (euskara gizarteratzea) programa finantzatzea. Arlo hori Euskararen Foru Zerbitzuaren 2018-2021 aldiko II. Plan Estrategikoan jasota dago
 (19/12/31 arte)
PRÓRROGA CONVENIO CON LA CUADRILLA DE CAMPEZO-MONTAÑA ALAVESA
Financiar el programa Euskararen inguruan bat eginda (socialización del euskera) ámbito contemplado en el II Plan Estratégico 2018-2021 del Servicio Foral de Euskera
(Hasta 31/12/19)</t>
  </si>
  <si>
    <t>TREBIÑUKO KONDERRIKO UDALAREKIKO HITZARMENAREN LUZAPENA
Euskara gizarteratzea
 “Bide-orria eta musika eskola” deritzon programak sorturiko gastuak finantzatzea. Arlo hori Euskararen Foru Zerbitzuaren 2018-2021 aldiko II. Plan Estrategikoan jasota dago
 (19/12/31 arte)
PRÓRROGA CONVENIO CON AYUNTAMIENTO DE CONDADO DE TREVIÑO
Socialización del Euskera
Financiar los gastos originados por el programa "Bide-orria eta musika eskola), ámbito contemplado en el II Plan Estratégico 2018-2021 del Servicio Foral de Euskera
(Hasta 31/12/19)</t>
  </si>
  <si>
    <t>ARABAKO LAUTADAKO KUADRILLAREKIKO HITZARMENAREN LUZAPENA 
Euskara gizarteratzea
 “2019-2020 Euskaraldia 57 kontzeju eta 4 ergoienetan” deritzon programa finantzatzea
 (19/12/31 arte)
PRÓRROGA CONVENIO CUADRILLA LLANADA ALAVESA 
Socialización del Euskera
Financiar el programa "2019-2020 Euskaraldia 57 kontzeju eta 4 ergoienetan"
(Hasta 31/12/19)</t>
  </si>
  <si>
    <t xml:space="preserve">UDABERRIA ELKARTEA EUSKALTEGIAREKIKO HITZARMENA
Helduen euskalduntzea sustatzeko laguntzak kudeatzea, 2018-2019 ikasturtean
 (Lau urte hitzarmena sinatzen denetik; berezko luzapena, gehienez ere, 6 urteraino)
CONVENIO CON EUSKALTEGI UDABERRIA ELKARTEA
Gestión de las ayudas destinadas a incentivar la euskaldunización de personas adultas, Curso 2018-2019
(Cuatro años desde la firma- Prórroga automática hasta un máximo de 6 anualidades)
</t>
  </si>
  <si>
    <t xml:space="preserve">ARDATZA KULTUR ELKARTEA EUSKALTEGIAREKIKO HITZARMENA
Helduen euskalduntzea sustatzeko laguntzak kudeatzea, 2018-2019 ikasturtean
 (Lau urte hitzarmena sinatzen denetik; berezko luzapena, gehienez ere, 6 urteraino)
CONVENIO CON EUSKALTEGI ARDATZ KULTUR ELKARTEA
Gestión de las ayudas destinadas a incentivar la euskaldunización de personas adultas, Curso 2018-2019
(Cuatro años desde la firma- Prórroga automática hasta un máximo de 6 anualidades)
</t>
  </si>
  <si>
    <t xml:space="preserve">EUSKARAZ KOOP. E. EUSKALTEGIAREKIKO HITZARMENA
Helduen euskalduntzea sustatzeko laguntzak kudeatzea, 2018-2019 ikasturtean
 (Lau urte hitzarmena sinatzen denetik; berezko luzapena, gehienez ere, 6 urteraino)
CONVENIO CON EUSKALTEGI EUSKARAZ KOOP. E.
Gestión de las ayudas destinadas a incentivar la euskaldunización de personas adultas, Curso 2018-2019
(Cuatro años desde la firma- Prórroga automática hasta un máximo de 6 anualidades)
</t>
  </si>
  <si>
    <t xml:space="preserve">ERRIOXA KULTUR ELKARTEAREKIKO HITZARMENA 
Helduen euskalduntzea sustatzeko laguntzak kudeatzea, 2018-2019 ikasturtean
 (Lau urte hitzarmena sinatzen denetik; berezko luzapena, gehienez ere, 6 urteraino)
CONVENIO CON ASOCIACION CULTURA ERRIOXA KULTUR ELKARTEA 
Gestión de las ayudas destinadas a incentivar la euskaldunización de personas adultas, Curso 2018-2019
(Cuatro años desde la firma- Prórroga automática hasta un máximo de 6 anualidades)
</t>
  </si>
  <si>
    <t xml:space="preserve">HEGOALDE KULTUR ELKARTEA EUSKALTEGIAREKIKO HITZARMENA
Helduen euskalduntzea sustatzeko laguntzak kudeatzea, 2018-2019 ikasturtean
 (Lau urte hitzarmena sinatzen denetik; berezko luzapena, gehienez ere, 6 urteraino)
CONVENIO CON EUSKALTEGI ASOC CULTURA HEGOALDE
Gestión de las ayudas destinadas a incentivar la euskaldunización de personas adultas, Curso 2018-2019
(Cuatro años desde la firma- Prórroga automática hasta un máximo de 6 anualidades)
</t>
  </si>
  <si>
    <t>LAUDIOKO UDAL EUSKALTEGIAREKIKO HITZARMENA
Helduen euskalduntzea sustatzeko laguntzak kudeatzea, 2018-2019 ikasturtean
 (Lau urte hitzarmena sinatzen denetik; berezko luzapena, gehienez ere, 6 urteraino)
CONVENIO CON EUSKALTEGI LAUDIOKO UDAL EUSKALTEGIA
Gestión de las ayudas destinadas a incentivar la euskaldunización de personas adultas, Curso 2018-2019
(Cuatro años desde la firma- Prórroga automática hasta un máximo de 6 anualidades)</t>
  </si>
  <si>
    <t>GASTEIZKO UDALAREKIKO HITZARMENAREN LUZAPENA 
Euskara Biziberritzeko Plan Nagusia (EBPN) eta Euskara Sustatzeko Ekintza Plana (ESEP) garatzea 
 (20/12/31 arte; urtero luzagarria)
PRORROGA CONVENIO CON AYUNTAMIENTO DE VITORIA-GASTEIZ 
Desarrollo de los Planes Generales de Promoción del Uso del Euskera (EBPN-ESEP) 
(Hasta 31/12/20- prorrogable anualmente)</t>
  </si>
  <si>
    <t>AIARALDEKO KUADRILLAREKIKO HITZARMENAREN LUZAPENA
 “Euskaratik euskarazera” programa finantzatzea
 (19/12/31 arte)
PRÓRROGA CONVENIO CON LA CUADRILLA DE AYALA
Financiar el programa "Euskaratik euskarazera"
(Hasta 31/12/19)</t>
  </si>
  <si>
    <t>AÑANAKO KUADRILLAREKIKO HITZARMENAREN LUZAPENA
 “Busti Añana Euskaraz” programa finantzatzea
 (19/12/31 arte)
PRÓRROGA CONVENIO CON LA CUADRILLA DE AÑANA
Financiar el programa "Buzti Añana euskareaz"
(Hasta 31/12/19)</t>
  </si>
  <si>
    <t>EUSKO JAURLARITZA, BIZKAIKO ETA GIPUZKOAKO FORU ALDUNDI ETA EUSKALTZAINDIAREKIKO HITZARMENA
Batetik, Euskaltzaindiaren eta Eusko Jaurlaritzaren arteko eta, bestetik, foru aldundiekiko lankidetza eta koordinazio oinarri orokorrak ezartzeko programa-kontratua, alderdi bakoitzak bere gain hartzen dituen finantza konpromisoen eta konpromiso materialen esparrua arautzeko, erakundearen etorkizuneko jarduera bermatze aldera, eta aldian aldiko kontu ematea bideratzeko
 (Urtekoa, urtebeteko epeez luzagarria, gehienez ere, lau urtez; 2018ko urtera arte) 
Luzapen orokorra 2019an, 792/2018)
CONVENIO CON GOBIERNO VASCO , LAS DIPUTACIONES FORALES DE BIZKAIA Y GIPUZKOA Y EUSKALTZAINDIA
Contrato programa para establecer las bases generales de colaboración y coordinación entre Euskaltzaindia y el Gobierno Vasco y las Diputaciones Forales por otra, así como regular el marco de compromisos tanto financieros como materiales que cada parte asume con el fin de garantizar la actividad futura de la institución y la rendición periódica de cuentas
(Anual prorrogable por períodos anuales hasta cuatro años- Hasta 2018)
(Prórroga genérica 2019 792/2018)</t>
  </si>
  <si>
    <t>BRASILGO LABREAKO PRELATUTZAREKIKO (PRELAZIA DE LÀBREA) HITZARMENAREN LUZAPENA
Lurrak basoberritzea Amazonian
 (20.03.31 arte)
PRÓRROGA CONVENIO CON LA PRELATURA DE LABREA -PRELAZIA DE LÀBREA-BRASIL
Reforestación de tierras en la amazonía
(Hasta 31/03/20)</t>
  </si>
  <si>
    <t>TOGOKO CARMELITES DE LA CHARITE VEDRUNA ELKARTEAREKIKO HITZARMENAREN LUZAPENA
 “Kekeli” programa garatzea: sexu abusuen biktima izan diren neskatila eta salerosketaren biktima diren haur langileeentzako babesa
 (2019/12/31arte)
PRÓRROGA CONVENIO CON ASOCIACION DE LAS CARMELITES DE LA CHARITE VEDRUNA EN TOGO
Desarrollo del programa "Kekeli: protección de niñas víctimas de abuso sexual y niñas y niños trabajadores víctimas de tráfico
(Hasta 31/12/2019)</t>
  </si>
  <si>
    <t>CLARA CAMPOAMOR ELKARTEAREKIKO HITZARMENAREN LUZAPENA
 “Los nuevos retos de lucha contra la violencia de género y su mejora en Araba” liburua argitaratzea eta genero-indarkeriaren eta feminizidioen arloko sentsibilizazio saioak antolatzea politikarien, hezkuntzako langileen eta arloko politiketako teknikarien artean
 (19/12/31 arte)
PRÓRROGA CONVENIO CON ASOCIACIÓN CLARA CAMPOAMOR
Edición del libro "Los nuevos retos de lucha contra la violencia de género y su superación en Araba" y Sesiones de sensibilización en materia de violencia de género y feminicidios en personal político, educativo y técnico de políticas sectoriales
(Hasta 31/12/19)</t>
  </si>
  <si>
    <t>GASTEIZKO UDALAREKIKO HITZARMENAREN ALDAKETA ETA LUZAPENA
Arabako Larrialdietarako Funtsari eustea garabidean dauden herrialdeetan erabiltzeko 
 (urtebetez luzagarria, besterik adierazi ezean)
MODIFICACIÓN Y PRÓRROGA CONVENIO CON AYUNTAMIENTO DE VITORIA
Dar continuidad al Fondo Alavés de Emergencia en Paises en Desarrollo
(Un año prorrogable tácitamente)</t>
  </si>
  <si>
    <t>EUSKADIKO GGKEen (ARABAKO ORDEZKARITZA) KOORDINATZAILEAREKIKO HITZARMENAREN LUZAPENA
- Kide diren erakundeen eta koordinatzailearen beraren gaitasunak hobetzea 
- Lankidetza politiken balioa nabarmentzea, behar duten aitorpen soziala eta politikoa bilatuta
- Arabako gizartean eta Araban diren komunikabideetan modu kritiko eta proposatzailean zabaltzea Iparraldearen eta Hegoaldearen arteko desberdintasunen arrazoiak eta ondorioak, bai eta gure ingurunean aberastasunaren banaketa desorekatuaren arrazoiak ere
 (19/12/31 arte)
PRÓRROGA CONVENIO CON COORDINACIÓN DE ONGD DE EUSKADI- DELEGACIÓN EN ÁLAVA
- Mejora de las capacidades de las organizaciones miembros y de la propia coordinadora 
- Incidir en la puesta en valor de las políticas de cooperación buscando el reconocimiento social y político que requieren
-Difundir en la sociedad alavesa y los medios de comunicación con presencia en Álava de forma crítica y propositiva las causas y consecuencias de las desigualdades Norte-Sur así como el desigual reparto de la riqueza en nuestro entorno
(Hasta 31/12/19)</t>
  </si>
  <si>
    <t>SAGRADA FAMILIA ELKARTEAREKIKO HITZARMENAREN LUZAPENA
Proiektua: Bielorrusia-Txernobilgo haurrak hartzea
 (18/12/31 arte)
PRORROGA CONVENIO CON ASOCIACIÓN SAGRADA FAMILIA
Proyecto: Acogida de niños y niñas de Bielorrusos - Chernobil
(Hasta 31/12/18)</t>
  </si>
  <si>
    <t>WASSU KAFO GAMBIA ANTOLAKUNDEAREKIKO HITZARMENAREN LUZAPENA 
Lankidetza ekintzak garatzea Behatokia/Observatorio proiektuaren zuzeneko lankidetzaren inguruabarrean eta estrategia berriak garatzea Gambian emakumeen genitalen mutilazioa prebenitzeko,  “Ezagutu jarduteko” ekimenari lotuta, 2019ko ekitaldian
 (19/12/31 arte)
PRÓRROGA CONVENIO CON ORGANIZACIÓN WASSU KAFO GAMBIA
Desarrollo de acciones de cooperación en el contexto de la cooperación directa para el proyecto Observatorio y nuevas estrategias para la prevención de la mutilación genital femenina en Gambia "Conocer para actuar X" Ejercicio 2019
(Hasta 31/12/19)</t>
  </si>
  <si>
    <t>HAUR SAHARARRAK HARTZEKO FAMILIEN ELKARTEAREKIKO ETA FRONTE POLIDARIOAREKIKO HITZARMENAREN LUZAPENA
 “Oporrak bakean 2019” programa garatzea
 (19/12/31 arte)
PRÓRROGA CONVENIO CON ASOCIACION DE FAMILIAS DE ACOGIDA A NIÑOS/AS
SAHARAUIS Y EL FRENTE POLISARIO (AFANIS)
Desarrollo del programa "Vacaciones en Paz 2019"
(Hasta 31/12/19)</t>
  </si>
  <si>
    <t>GASTEIZKO SAHARAKO ERREPUBLIKA ARABIAR DEMOKRATIKOAREN LAGUNEN ELKARTEAREKIKO HITZARMENAREN LUZAPENA
Saharako ordezkaritza ofizialak Euskadin daukan bulegoari laguntzea
 (19/12/31 arte)
PRÓRROGA CONVENIO CON ASOCIACION DE AMIGAS Y AMIGOS DE LA REPUBLICA ARABE SAHARAUI DEMOCRÁTICA -RASD- DE VITORIA-GASTEIZ
Apoyo a la oficina de representación oficial saharaui en Euskadi
(Hasta 31/12/19)</t>
  </si>
  <si>
    <t>INDIAKO JEEVAN DHARA SOCIETY ELKARTEAREKIKO HITZARMENAREN LUZAPENA
 “Emakumeen hezkuntza integrala” deritzon proiektua garatzea
 (19/04/01etik 20/03/31ra)
PRÓRROGA CONVENIO CON ASOCIACION JEEVAN DHARA SOCIETY DE LA INDIA
Desarrollo del proyecto "Educación integral de la mujer"
(Del 01/04/19 al 31/03/20)</t>
  </si>
  <si>
    <t>EMAKUNDE-EMAKUMEAREN EUSKAL ERAKUNDEAREKIKO HITZARMENAREN LUZAPENA 
Emakumeen aurkako indarkeria prebenitzeko “Beldur barik” erakunde arteko kanpaina garatzea
 (19/12/31 arte)
PRÓRROGA CONVENIO CON EMAKUNDE - INSTITUTO VASCO DE LA MUJER
Desarrollo de la campaña interinstitucional "Beldur Barik" de prevención de la violencia contra las mujeres
(Hasta 31/12/19)</t>
  </si>
  <si>
    <t>EUSKAL HERRIKO UNIBERTSITATEAREKIKO (UPV/EHU) HITZARMENAREN LUZAPENA
Lankidetza ekintza garatzea Arabako campusean
 (19/12/31 arte)
PRÓRROGA CONVENIO UNIVERSIDAD DEL PAIS VASCO - UPV
Desarrollo de acciones de cooperación en el Campus de Araba.
(Hasta 31/12/19)</t>
  </si>
  <si>
    <t>GASTEIZKO SAHARAKO ERREPUBLIKA ARABIAR DEMOKRATIKOAREN LAGUNEN ELKARTEAREKIKO HITZARMENAREN LUZAPENA
Giza eskubideak babesten laguntzea eta gazteria ahalduntzea
Proiektuak: “SEADen Gazteria Plana-Aisialdiko ildo estrategikoa” eta “Giza eskubideak babesten laguntzea”
 (19/12/31 arte)
PRÓRROGA CONVENIO CON ASOCIACION DE AMIGAS Y AMIGOS DE LA REPUBLICA ARABE SAHARAUI DEMOCRÁTICA -RASD- DE VITORIA-GASTEIZ
Apoyo a la protección de los derechos humanos y empoderamiento de la juventud
Proyectos: "Plan de Juventud de la RASD-línea estratégica de ocio y tiempo libre" y "Apoyo a la protección de los derechos humanos"
(Hasta 31/12/19)</t>
  </si>
  <si>
    <t>EUSKAL FONDOAREKIKO HITZARMENAREN LUZAPENA
Euskadiko eta Erdialdeko Amerikako (Costa Rica eta El Salvador) erakundeen arteko ur eta saneamenduaren inguruko lankidetza programa I. fasea
 (19/12/31 arte)
PRÓRROGA CONVENIO CON EUSKAL FONDOA
Programa Interinstitucional de cooperación en agua y saneamiento entre entidades de Euskadi y Centroamércia (Costa Rica y El Salvador). Fase I.
(Hasta 31/12/19)</t>
  </si>
  <si>
    <t>EUSKAL FONDOAREKIKO HITZARMENAREN LUZAPENA
Proiektua: San José mendi-etxea (San Francisco Menendez, El Salvador) edateko uraz hornitzea 
 (Urtebete, hitzarmena sinatzen denetik)
PRÓRROGA CONVENIO CON EUSKAL FONDOA
Proyecto: Introducción de agua potable en caserío San José, San Francisco Menéndez, El Salvador
(Un año desde la firma del convenio)</t>
  </si>
  <si>
    <t>BURGOSKO PROBINTZIA DIPUTAZIOAREKIKO HITZARMENA 
Trebiñuko barrendegia
Kultura babesteko sistemen bidez kalifikatutako edo babestutako ondasun artistikoak kontserbatu, mantendu eta zaharberritzeko proiektuak, Trebiñuko barrendegiko udalek sustaturikoak
Trebiñuko Done Eztebe elizako estalkiak ordeztea eta Billa Toberako San Bizente Martiriaren elizako estalkiak ordeztea
 (Lanak amaitu arte)
CONVENIO CON DIPUTACIÓN PROVINCIAL DE BURGOS
Enclave de Treviño
Proyectos de conservación, mantenimiento y restauración de bienes artísticos calificados o protegidos con sistemas de protección cultural promovidos por  los ayuntamientos del enclave de Treviño
Adecuación de adecentamiento de muros de fachada y estructura interior del hospital de San Juan Evangelista para centro social en La Puebla de Arganzón.
(Hasta finalización de obras)</t>
  </si>
  <si>
    <t>GASTEIZKO UDALAREKIKO HITZARMENA
Lurraldeko eragina duten inbertsioak finantzatzea Gasteizko udalerrian
CONVENIO CON AYUNTAMIENTO DE VITORIA-GASTEIZ
Financiar inversiones con incidencia territorial en el municipio de Vitoria-Gasteiz</t>
  </si>
  <si>
    <t>19/12/31ra arte edo helburu guztiak bete arte
Hasta 31/12/19 o hasta cumplimiento de todos los objetivos</t>
  </si>
  <si>
    <r>
      <rPr>
        <b/>
        <sz val="8"/>
        <rFont val="Arial"/>
        <family val="2"/>
      </rPr>
      <t>LURRALDEKO ERAGINA DUTEN INBERTSIO ESTRATEGIKOAK GASTEIZKO HIRIAN/INVERSIONES ESTRATÉGICAS DE CIUDAD CON INCIDENCIA TERRITORIAL 2019ko ekitaldia</t>
    </r>
    <r>
      <rPr>
        <sz val="8"/>
        <rFont val="Arial"/>
        <family val="2"/>
      </rPr>
      <t xml:space="preserve">
Hainbat inbertsio azpiegitura desberdinetan eta berrietan/ Inversiones diversas en infraestructuras existentes y nuevas. 1.200.000,00
Ureztatzeko ur-hornidura laborantza ekologikoko soroetan, Basaldean/ Suministro riego en parcelas de cultivo ecológico en Basaldea 75.000,00
Gasteiz antzokia 300.000,00
Ponpaketa neurtzeko eta lixibiatua arazteko lanak Gardelegin/Obras aforo bombeo y depuración lixivado Gardelegi 192.571,00
Beti-Jai pilotalekuak/Frontones Beti-Jai 150.000,00
Aranbizkarrako futbol zelaiko aldagelen eraberriketa/Reforma vestuarios Campo Fútbol Aranbizkarra 975.000,00
Bost enparantza (Santa Barbara plazaren eraberriketa)/(Renovación Plaza Santa Bárbara)  1.000.000,00
</t>
    </r>
    <r>
      <rPr>
        <sz val="8"/>
        <color rgb="FFFF0000"/>
        <rFont val="Arial"/>
        <family val="2"/>
      </rPr>
      <t>GUZTIRA/TOTAL 3.892.571,00</t>
    </r>
    <r>
      <rPr>
        <sz val="8"/>
        <rFont val="Arial"/>
        <family val="2"/>
      </rPr>
      <t xml:space="preserve">
AFAren ekarpena/ Aportación DFA 2.500.000,00
Gasteizko Udalaren ekarpena/ Aportación Ayuntamiento  1.392.571,00</t>
    </r>
  </si>
  <si>
    <t>BURGOSKO PROBINTZIA DIPUTAZIOAREKIKO HITZARMENAREN 2019ko BALDINTZAK
Trebiñuko barrendegia 
ARGANTZON 
Trebiñuko barrendegiko udalek sustaturiko ekipamenduko eta azpiegituretako elementu txikiak mantentzea eta zaharberritzea, Argantzongo udalari dagokionez 
 “San Joan Ebanjelariaren ospitaleko barne egitura egokitzeko obra" deritzon proiektua
 (19/12/31 arte)
CONDICIONES AÑO 2019 CONVENIO CON DIPUTACIÓN PROVINCIAL DE BURGOS  Enclave de Treviño 
LA PUEBLA DE ARGANZON 
Mantenimiento y restauración de elementos menores de equipamiento e infraestructuras promovidos por los ayuntamentos del enclave de Treviño en lo relativo al ayuntamiento de Lapuebla de Arganzón. 
Proyecto "Obra de estructura interior del hospital San Juan Evangelista"
(Hasta 31/12/19)</t>
  </si>
  <si>
    <t>GUARDIAKO KUADRILLAREKIKO HITZARMENAREN LUZAPENA
Zabor bilketa kuadrillako San Gines, Samaniego, Berberana, San Justo eta Bercijanako atsedenlekuetan
 (2019an)
PRORROGA CONVENIO CON CUADRILLA DE LAGUARDIA
Recogida de basura en los parques locales de esparcimiento de San Ginés,Samaniego, Berberana, San Justo y Bercijana
(Durante 2019)</t>
  </si>
  <si>
    <t>AÑANAKO KUADRILLAREKIKO HITZARMENAREN LUZAPENA
Zabor bilketa kuadrillako Eskolunbe, Espejo eta Linaresko atsedenlekuetan
 (2019an)
PRORROGA CONVENIO CON CUADRILLA DE AÑANA
Recogida de basura en los parques locales de esparcimiento de Escolumbe, Espejo y Linares
(Durante 2019)</t>
  </si>
  <si>
    <t>KANPEZU-ARABAKO MENDIALDEKO KUADRILLAREKIKO HITZARMENAREN LUZAPENA
Zabor bilketa kuadrillako San Vitor, Zumalde, Santa Teodosia, Santa Luzia, Fresnedo, Ibernalo eta Ocongo atsedenlekuetan
 (2019an)
PRORROGA CONVENIO CON CUADRILLA DE CAMPEZO-MONTAÑA ALAVESA
Recogida de basura en los parques locales de esparcimiento de San Vitor, Zumalde, Santa Teodosia, Santa Lucía, Fresnedo, Ibernalo y Ocon
(Durante 2019)</t>
  </si>
  <si>
    <t>GORBEIAKO INGURUETAKO PARTZUERGOAREKIKO HITZARMENAREN LUZAPENA
Zabor bilketa kuadrillako Ostuño, Zabalain, Sorgimendi, Mariseka eta Jugatxiko atsedenlekuetan
 (2019an)
PRORROGA CONVENIO CON CONSORCIO ESTRIBACIONES DEL GORBEA
Recogida de basura en los parques locales de esparcimiento de Ostuño,
Zabalain, Sorgimendi, Mariseka y Jugatxi
(Durante 2019)</t>
  </si>
  <si>
    <t>EUSKO JAURLARITZAREKIKO HITZARMENA
Laudioko ertzain-etxea eta suhiltzaileen parkea zaharberritzea eta eraberritzea
 (Lanak amaitu arte. Guztizko ekarpena Eusko Jaurlaritzarena da)
CONVENIO CON GOBIERNO VASCO
Rehabilitación y reforma de la Ertzainetxea y Parque de Bomberos de Llodio
(Hasta finalización de las obras- Aportacion G.V. 100%</t>
  </si>
  <si>
    <t xml:space="preserve">GASTEIZKO KONTZEJUEN ELKARTEAREKIKO (GKE) HITZARMENAREN LUZAPENA
Gastu arruntak finantzatzea
 (19/12/31 arte; esanbidezko luzapena 21/01/01 arte)
PRORROGA CONVENIO CON LA ASOCIACIÓN DE CONCEJOS DE VITORIA (ACOVI-GKE)
Financiación de gastos corrientes
(Hasta31/12/19- Prórroga expresa hasta 01/01/21)
</t>
  </si>
  <si>
    <t>ARABAKO KONTZEJUEN ELKARTEAREKIKO (AKE) HITZARMENAREN LUZAPENA
Giza baliabideak eta baliabide materialak finantzatzea 2019ko ekitaldian
 (19/12/31 arte; urteko epeen arabera luzagarria; esanbidezko luzapena)
PRORROGA CONVENIO CON LA ASOCIACIÓN DE CONCEJOS DE ÁLAVA (ACOA-AKE)
Financiación de medios personales y materiales para el ejercicio 2019
(Hasta 31/12/19- Prorragable por períodos anuales- expresa)</t>
  </si>
  <si>
    <t>BURGOSKO PROBINTZIA DIPUTAZIOAREKIKO HITZARMENA 
Trebiñuko barrendegia 
Trebiñuko barrendegiko udalek sustaturiko ekipamenduko eta azpiegituretako elementu txikiak mantentzea eta zaharberritzea
CONVENIO CON DIPUTACIÓN PROVINCIAL DE BURGOS 
Enclave de Treviño 
Mantenimiento y restauración de elementos menores de equipamiento e 
infraestructuras promovidos por los ayuntamentos del enclave de Treviño</t>
  </si>
  <si>
    <t xml:space="preserve">IBERDROLA DISTRIBUCIÓN ELÉCTRICA S.A.U.REKIKO ESPARRU AKORDIOAREN ERANSKINA
Obra eta Zerbitzuen Foru Planaren esparruan, 2018tik 2023ra bitartean, landa ermeuko azpiegitura elektrikoaren lanak egitea eta finantzatzea (2 urteko epea, luzagarria, sinatzen denetik zenbatzen hasita, ERANSKIN egokiaren bidez, bi urteko plan berriak onartuz gero. ERANSKINA sinatzeko akordiorik lortzen ez bada, edo bi urteko plan berririk onartzen ez bada, esparru akordioa azkenduta geratuko da eta ez du ondoriorik izango, data horretan, lankidetza akordioa sinatuta duten lanetarako izan ezik)
Toki erakunde onuradunak:
ANEXO AL ACUERDO MARCO CON IBERDROLA DISTRIBUCIÓN ELÉCTRICA S.A.U.
Realización y financiación de las obras de infraestructura eléctrica rural en el ámbito del Plan Foral de Obras y Servicios en el período desde 2018 hasta 2023 (2 años desde la firma renovables mediante la oportuna ADENDA en el caso de aprobarse nuevos planes Bienales. Si so no alcanza un acuerdo para la suscripción de la ADENDA, o no se aprobase un nuevo plan Bienal el Acuerdo Marco quedará resuelto y sin efecto alguno, excepto para las obras que a esa fecha tengan firmado acuerdo de colaboración )
Entidades Locales Beneficiarias:
</t>
  </si>
  <si>
    <t>KUARTANGOKO UDALAREKIKO HITZARMENA
Inbertsioak finantzatzea Kuartangoko udalerrian. Ikastetxe/bainuetxeko eraikina eta inguruak egokitzea eta birgaitzea (hiru urteko obra)
(19/12/31)
CONVENIO CON AYUNTAMIENTO DE KUARTANGO
Financiar inversiones en el municipio de Kuartango. Adecuación y rehabilitación del edificio colegio/balneario y su entorno (obra trianual)
(31/12/19)</t>
  </si>
  <si>
    <t>DONEMILIAGAKO UDALAREKIKO HITZARMENA
Inbertsioak finantzatzea Donemiliagako udalerrian. District heating galdara, hiriko altzariak, hondakinak gaika biltzeko zakarrontziak, desfibriladoreak, gizarte eta kultura etxea eta ekipamendua
(19/12/31)
CONVENIO CON AYUNTAMIENTO DE SAN MILLAN
Financiar inversiones en el municipio de San Millan. Caldera district heating, mobiliario urbano papeleras recogida selectiva, desfibriladores, edificio socio-cultura y equipamiento
(31/12/19)</t>
  </si>
  <si>
    <t>ERRIBERAGOITIKO UDALAREKIKO HITZARMENA
Inbertsioak finantzatzea Erriberagoitiko udalerrian: Argiztapena Nuvillan, Castillon eta Pobesen 
(19/12/31)
CONVENIO CON AYUNTAMIENTO DE RIBERA ALTA
Financiar inversiones en el municipio de Ribera Alta: Alumbrado en Nuvilla, Castillo y Pobes
(31/12/19)</t>
  </si>
  <si>
    <t>IRUÑA OKAKO UDALAREKIKOO HITZARMENA
Inbertsioak finantzatzea Iruña Okako udalerrian: haur jolasguneko zabuak ordeztea eta konpontzea
(19/12/31)
CONVENIO CON AYUNTAMIENTO DE IRUÑA DE OCA
Financiar inversiones en el municipio de Iruña de Oca: Sustitución y reparación de juegos infantiles
(31/12/19)</t>
  </si>
  <si>
    <t>EUSKAL AUTONOMIA ERKIDEGOKO ADMINISTRAZIO OROKORRAREN, SPRI-ENPRESAREN GARAPENERAKO EUSKAL AGENTZIAREN, AZTERLAN FUNDAZIOAREN, CEIT IK4 IKERKUNTZA ZENTROAREN, CIDETEC FUNDAZIOAREN, GAIKER FUNDAZIOAREN, IDEKO S. KOOP.EN, IKERLAN S. KOOP0EN., LORTEK, S. KOOP.EN, TECNALIA RESEARCH &amp; INNOVATION FUNDAZIOAREN, TEKNIKER FUNDAZIOAREN, VICOMETCH FUNDAZIOAREN, AZTI FUNDAZIOAREN ETA NEIKER NEKAZARITZA IKERKETA ETA GARAPENERAKO EUSKAL ERAKUNDEAREN ARTEKO HITZARMENAREN ALDEKO ATXIKIPENA
Basque Research and Technology Alliance euskal partzuergo zientifiko-teknologikoa sortzea
ADHESION AL CONVENIO ENTRE ADMINISTRACIÓN GENERAL DE LA COMUNIDAD AUTÓNOMA DE EUSKADI, SPRI-AGENCIA VASCA DE DESARROLLO EMPRESARIAL, FUNDACIÓN AZTERLAN, ASOCIACIÓN CENTRO TECNOLÓGICO CEIT IK4, FUNDACIÓN CIDETEC, FUNDACIÓN GAIKER, IDEKO S. COOP., IKERLAN S. COOP., LORTEK, S.COOP., FUNDACIÓN TECNALIA RESEARCH &amp; INNOVATION, FUNDACIÓN TEKNIKER, FUNDACIÓN CENTRO DE TECNOLOGÍAS DE INTERACCIÓN VISUAL Y COMUNICACIONES, VICOMETCH; FUNDACIÓN AZTI; NEIKER INSTITUTO VASCO DE INVESTIGACIÓN Y DESARROLLO AGRARIO
Creación del consorcio científico-tecnológico vasco Basque Research and Technologi Alliance</t>
  </si>
  <si>
    <t>EUSKADIKO LAN SOZIETATEEN ELKARTEAREKIKO (ASLE) HITZARMENA
Lan sozietateak sustatzen eta eratzen laguntzeko lehia askeko dirulaguntza kudeatzen laguntzea
CONVENIO CON AGRUPACIÓN DE SOCIEDADES LABORALES DE EUSKADI (ASLE)
Colaborar en la gestión de la subvención en régimen de libre concurrencia para el apoyo a la promoción y constitución de sociedades laborales</t>
  </si>
  <si>
    <t>ELKAR-LAN S. KOOP. KOOPERATIBAK SUSTATZEKO ELKARTEAREKIKO HITZARMENA
Lan sozietateak sustatzen eta eratzen laguntzeko lehia askeko dirulaguntza kudeatzen laguntzea
CONVENIO CON SOCIEDAD PARA LA PROMOCIÓN DE COOPERATIVAS ELKAR-LAN S.COOP.
Colaborar en la gestión de la subvención en régimen de libre concurrencia para el apoyo a la promoción y constitución de sociedades cooperativas.</t>
  </si>
  <si>
    <t>BASQUE RESEARCH AND TECHNOLOGY ALLIANCE EUSKAL PARTZUERGO ZIENTIFIKO-TEKNOLOGIKOAREKIKO HITZARMENAREN ALDEKO ATXIKIPENA
Euskal Autonomia Erkidegoko Administrazio Orokorraren, Euskal Autonomia Erkidegoko Erakunde Administrazioari atxikitako zuzenbide pribatuko  SPRI-Enpresen Garapenerako Euskal Agentzia erakunde publikoaren, eta partzuergoa osatzeko nahiz haren estatutuak onesteko sinatu duten Zientzia, Teknologia eta Berrikuntzaren Euskal Sareko Ikerketa Korporatiboko Zentroak eta Teknologia Zentroen arteko hitzarmenaren aldeko atxikipena
 (Partzuergoaren iraupenak ez dauka amaierarik; beraz, honako hitzarmen honek indarraldia izango du erakundea desegiten ez den bitartean)
ADHESION AL CONSORCIO CIENTÍFICO-TECNOLÓGICO VASCO BASQUE RESEARCH AND TECHNOLOGY ALLIANCE
Adhesion al convenio constitutivo del Consorcio entre la Administración General de la Comunidad Autónoma de Euskadi, el ente público de derecho privado perteneciente a la Administración Institucional de la Comunidad Autónoma de Euskadi SPREI-Agencia Vasca de desarrollo Empresarial, y los Centros de Investigación Corporativa y Centros Tecnológicos de la Reda Vasca de Ciencia, Tecnología e Innovación que lo suscriben, incluyendo sus Estatutos, según el texto
(Sin término para la duración del Consorcio por lo que el presente convenio permanecerá vigente en tanto dicha entidad no sea disuelta)</t>
  </si>
  <si>
    <t xml:space="preserve">
JG GOLF 18.0 SL MERKATARITZA SOZIETATEAREKIKO HITZARMENA
Nazioarteko “Espainiako Challenge” izeneko golf txapelketa antolatzea, Urturiko Izki Golf zelaian, apirilaren 29tik maiatzaren 5era
19/12/31 arte)
CONVENIO CON LA MERCANTIL JG GOLF 18.0 SL
Realización torneo internacional de golf "Challenge de España" a celebrar en las instalaciones del campo Izki Golf en Urturi del 29 de abril al 5 de mayo
(Hasta 31/12/19)</t>
  </si>
  <si>
    <t>ARABAKO ERRIOXAKO ARDOAREN IBILBIDEA - ARABAKO TURISMOA ETA EKONOMIA SUSTATZEKO ELKARTEAREKIKO HITZARMENAREN LUZAPENA
 “Añada Conocimiento” 2019ko Campusa eta pilula enograstronomikoak 
 (19/12/31 arte)
PRÓRROGA CONVENIO CON ASOCIACIÓN PARA LA PROMOCIÓN DEL TURISMO Y LA ECONOMÍA RUTA DEL VINO DE RIOJA ALAVESA
Añada conocimiento 2019 Campus y píldoras enogastronómicos
(Hasta 31/12/19)</t>
  </si>
  <si>
    <t>CIC ENERGIGUNE ZENTROAREKIKO HITZARMENAREN LUZAPENA 
Energia biltzeko sistema berriak garatzea. Laborategiko ekipamendua areagotzea
 (19/12/14 arte)
PRÓRROGA CONVENIO CON CIC ENERGIGUNE
Desarrollo de nuevos sistemas de almacenamiento de energia. Reforzar el equipamiento de laboratorio.
(Hasta 14/12/19)</t>
  </si>
  <si>
    <t>ARABAKO MERKATARITZA ETA INDUSTRIA GANBERA OFIZIALAREKIKO HITZARMENAREN LUZAPENA
Enpresak sortu eta finkatzen laguntzeko ekintzak gauzatzea
1. blokea. Ideiatik enpresara:
1.- Enpresa proiektuaren beharrizanen aurretiazko azterketa eta diagnostikoa
2.- Enpresa proiektua garatu eta abian jartzeko banako ibilbidea prestatzea
3.- Sustatzaileari bidean laguntzea edo hura tutorizatzea; horretarako, hainbat zerbitzu eman eta ekintza gauzatu behar dira. 
2. blokea. Proiektua finkatzeko bidea
1.- Enpresa sortu ondotik, lineako, telefono bidezko eta aurrez aurreko aholkularitza zuzena
 (19/12/14 arte)
PRÓRROGA CONVENIO CON LA CAMARA OFICIAL DE COMERCIO E INDUSTRIA DE ÁLAVA
Realización de acciones apoyo a la creación y consolidación de empresas
Bloque 1. De la idea a la empresa:
1.- Estudio y diagnóstico previo de las necesidades del proyecto empresarial
2.- Elaboración del itinerario personalizado de desarrollo y puesta en marcha del proyecto empresarial
3.- Acompañamiento/tutela del promotor o promotora en el proceso, lo cual comprende diferentes servicios y acciones.
Bloque 2. El camino a la consolidación
1- Línea directa de asesoramiento on line, telefónico y presencial tras la creación de la empresa
(Hasta 14/12/19)</t>
  </si>
  <si>
    <t>ARABAKO MERKATARITZA ETA INDUSTRIA GANBERA OFIZIALAREKIKO HITZARMENAREN LUZAPENA
Programa: Arabako Merkataritza eta Industria Ganbera nazioartekotzen laguntzeko zerbitzua. Lehiakortasuna hobetzea
Zereginak:
Enpresei informazioa eta aholkularitza emateko zerbitzua koordinatzea, nazioartekotzearen eta talde teknikoaren inguruan.
Programa: Arabako Ganberak munduko hiriburu handien eta mahastien sarean (GWC) parte hartzea.
 (19/12/14 arte)
PRÓRROGA CONVENIO CON LA CAMARA OFICIAL DE COMERCIO E INDUSTRIA DE ÁLAVA
Programa: Servicio de Asistencia a la Internacionalización de la Cámara de Comercio e Industria de Álava. Mejora de la competitividad
Tareas:
Coordinación del servicio de información y asesoramiento a empresas en el tema de internacionalización y equipo técnico
Programa: Participación de la Cámara de Álava en la Red de Grandes Capitales y Viñedos del mundo (GWC)
(Hasta 14/12/19)</t>
  </si>
  <si>
    <t>ARABAKO MERKATARITZA ETA INDUSTRIA GANBERA OFIZIALAREKIKO HITZARMENAREN LUZAPENA
Arabaren sustapena:  (ARABA WORLDWIDE)
- Atzerriko kapitala dakarten enpresen partaidetza finkatzea 
- Lurraldeak eskaintzen dituen aukerak zabaltzea Euskadira bisitan datozen atzerriko ordezkarien artean
- Arabako enpresei salmenta-prozeduran laguntzea
- Nazioartean sustatzeko berariazko agenda osagarria sortzea
 (19.12.31 arte)
PRÓRROGA CONVENIO CON CAMARA OFICIAL DE COMERCIO E INDUSTRIA DE ÁLAVA
Promoción de Álava:  (ARABA WORLDWIDE)
- Afianzar la presencia de empresas de capital extranjero
- Difundir entre las delegaciones extranjeras que visitan Euskadi las posibilidades que ofrece el Territorio
- Apoyar a las empresas alavesas en su proceso de venta
- General una agenda específica de promoción exterior complementaria
(Hasta 31/12/19)</t>
  </si>
  <si>
    <t>ARABAKO MERKATARITZA ETA INDUSTRIA GANBERA OFIZIALAREKIKO HITZARMENAREN LUZAPENA
4.0 Industria
- Ziberseguratsuna eta Industry 4.0
- ETEen digitalizazioa
- Zuzendaritzako kideen prestakuntza
 (19.12.31 arte)
PRÓRROGA CONVENIO CON CÁMARA OFICIAL DE COMERCIO E INDUSTRIAL DE ÁLAVA
Industria 4.0
- Ciberseguridad e Industry 4.0
- Digitalización de la pyme
- Formación de los directivos
(Hasta 31/12/19)</t>
  </si>
  <si>
    <t>ARABAKO ENPRESABURU GAZTEEN ELKARTEAREKIKO (AJEBASK-ARABA) HITZARMENAREN LUZAPENA
Arabako enpresei laguntzeko eta enpresaren arloko kultura garatu eta zabaltzeko ekintzak gauzatzea:
a) Dirulaguntzen inguruko aholkularitza
b) Ekimen profesionalen Gazte eskola
c) Profesionalen arteko topaketak
d) “Sortu, eraiki eta aurrera egin” jardunaldia
e) “Arabako enpresaburu gaztea” saria
 (19/12/31 arte)
PRÓRROGA CONVENIO CON ASOCIACIÓN DE JÓVENES EMPRESARIOS DE ÁLAVA (AJEBASK-ÁLAVA)
Realización de acciones de para el apoyo a empresas alavesas y desarrollo y difusión del espíritu empresarial:
a)- Asesoramiento en subvenciones
b) Escuela joven de iniciativas profesionales
c) Encuentros empresariales
d) Jornada "Crea, construye y avanza"
e) Premio "joven empresario/a de Álava"
(Hasta 31/12/19)</t>
  </si>
  <si>
    <t>CENTRO DE TECNOLOGÍAS AERONÁUTICAS-CTA FUNDAZIOAREKIKO HITZARMENAREN LUZAPENA
- CTAk azken urteetan izan duen espazioaren arloko jarduera areagotzen jarraitzea
- Talka-saiakuntzen banku berritzaile bat garatzea, tamainagatik, pisuagatik eta behar diren mailengatik, gaur egun CTAn eskuragarri dauden baliabideen bidez bideragarriak ez diren espezimenekiko saiakuntzak egiteko
- CTAren saiakuntzen eskaintza areagotzea, espazio osagai handiagoak garatzen dituzten inguruko enpresak zentroaren gaitasunez baliatu ahal izan daitezen
 (19/12/14 arte)
PRÓRROGA CONVENIO CON FUNDACIÓN CENTRO DE TECNOLOGÍAS AERONÁUTICAS- CTA
- Continuar con el aumento de la actividad en el ámbito espacial que CTA viene experimentando en los últimos años
- Desarrollar un novedoso banco de ensayos de choque que permita ensayar especímenes que por su tamaño y peso así como por lo niveles que requieren no es viable ensayarlos con capacidades disponibles hoy en día en CTA
- Ampliar la oferta de ensayo de CTA para que empresas del entorno dedicadas al desarrollo de componentes espaciales de mayor tamaño puedan aprovecharse de las capacidades del centro
(Hasta 14/12/19)</t>
  </si>
  <si>
    <t>ARABAKO PROFESIONAL ETA ENPRESARI EMAKUMEEN ELKARTEAREKIKO (AMPEA) HITZARMENAREN LUZAPENA
Arabako emakume enpresaburu, zuzendari eta profesionalei laguntzeko jarduerak egitea, bai eta enpresaburu izan nahi dutenei ere, sustatzaile berriei aholkularitza emanda enpresak sortzeko eta garatzeko aldien inguruan 
 (19/12/14 arte)
PRÓRROGA CONVENIO CON ASOCIACIÓN DE MUJERES PROFESIONALES Y EMPRESARIAS DE ÁLAVA (AMPEA)
Realización de acciones de apoyo a las mujeres empresarias, directivas y profeionales de Álava así como a aquellas que aspiran a serlo, en materia de asesoramiento a las nuevas promotoras en las diferentes fases de creación y desarrollo de las empresas.
(Hasta 14/12/19)</t>
  </si>
  <si>
    <t>ENPRESEN GIZARTE ERANTZUKIZUNERAKO ARABAKO FOROAREKIKO (FOARSE) HITZARMENAREN LUZAPENA
Jarduerak gauzatzea:
- Urteko biltzarra egitea
- Elkartearen 12. urteurrenari buruzko aldizkaria
- Webgunea/tresna informatikoa/Intranet sarea eguneratzea eta mantentzea eta domeinua eta marka berritzea 
- Kudeaketari lotutako barne gastuak
 (19/12/14 arte)
PRÓRROGA CONVENIO CON EL FORO ÁLAVA DE RESPONSABILIDAD SOCIAL EMPRESARIAL (FOARSE)
Realización de acciones:
- Celebración del Congreso Anual
- Revista monográfica 12º aniversario de la Asociación
- Acutalización y mantenimiento de web/ herramienta informática / intranet / renocación dominios y marca 
- Gastos internos de gestión
(Hasta 14/12/19)</t>
  </si>
  <si>
    <t>SAN PRUDENCIO FUNDAZIOAREKIKO HITZARMENAREN LUZAPENA
Jarduera gauzatzea: Erakundeen adina kudeatzeko II. biltzarra
 (19/12/31 arte)
PRÓRROGA CONVENIO CON FUNDACIÓN LABORAL SAN PRUDENCIO
Realización acción: II Congreso de gestión de la edad en las organizaciones
(Hasta 31/12/19)</t>
  </si>
  <si>
    <t>CENTRO DE TECNOLOGÍAS AERONÁUTICAS (CTA) FUNDAZIOAREKIKO, EUSKAL HERRIKO UNIBERTSITATEAREKIKO (UPV/EHU) ETA AERNNOVA AEROSPACE SAU ENPRESAREKIKO HITZARMENA
Arabako enpresa industrialen lehiakortasuna hobetzea, Fabrikazio aeronautikoan aplikatutako Fabrikazio Aurreratuari-4.0 industriari lotutako teknologietan (CONAVAUTIN) ezagutza sortzeko helburua duten doktoretza tesiak egiten laguntzea.
 (19/12/31 arte)
CONVENIO CON FUNDACIÓN CENTRO DE TECNOLOGÍAS AERONÁUTICAS (CTA), LA UNIVERSIDAD DEL PAÍS VASCO (UPV/EHU) Y AERNNOVA AEROSPACE SAU
Mejora competitiva de las impresas industriales alavesas mediante el apoyo a la realización de tesis dosctorales que tienen por objetivo la generación del conocimiento en las tecnologías asociadas a la Fabricación Avanzada-Industria 4.0 aplicadas a la fabricación aeronáutica - Conavautin
(Hasta 31/12/19)</t>
  </si>
  <si>
    <t>ARABAKO ENPRESEN ELKARTEAREKIKO (SEA) HITZARMENAREN LUZAPENALehiakortasuna hobetzea 
- Argitalpen, azterlan eta txosten ekonomikoak argitaratzea
- ETEei laguntza osoa emateko jardunaldi-tailerren programa garatzea
- ARABA 4.0 esparruari lotutako jarduerak gauzatzea
- ETEen barruko eta kanpoko kudeaketa hobetzeko zerbitzuak garatzea
 (19/12/20 arte)
PRÓRROGA CONVENIO CON SEA EMPRESARIOS ALAVESES
Mejora de la competitividad 
- Edición de publicaciones, estudios e informes económicos
- Programa de jornadas-talleres de apoyo integral a las Pymes
- Actuaciones en el marco de ARABA4.0
- Desarrollo de Servicios que mejoren la gestión interna y externa en las Pymes
(Hasta 20/12/19)</t>
  </si>
  <si>
    <t>TECNALIA RESEARCH &amp; INNOVATION FUNDAZIOAREKIKO HITZARMENA
4.0 industria - 4.0 industriari lotutako kontzeptuak txertatzeko ahalmena duten ETEak identifikatzea eta teknologia hori baliatzeko prestatzea. Ildo horretako ekintzak ondokoak dira: enpresa eragileen beharrak identifikatzea, balio kateen karakterizazioa eta ETEetan esku hartzea Industria 4.0 proiektuak identifikatzeko.
 (19/04/26 arte; gehienez ere, lau urtez luzagarria)
CONVENIO CON LA FUNDACION TECNALIA RESEARCH &amp; INNOVATION
Industria 4.0 - Identificación de pymes con potencial de incorporación de conceptos de la industria 4.0 y su preparación para la introducción de esa tecnología, cuyas acciones son la identificación de las necesidades de las empresas tractoras, a la caracterización de las cadenas de valor y la intercención en las pymes para la identificación de proyectos Industria 4.0
(Hasta el 26/04/19 - Prorrogable hasta un máximo de cuatro años)</t>
  </si>
  <si>
    <t>TECNALIA RESEARCH &amp; INNOVATION FUNDAZIOAREKIKO HITZARMENAREN LUZAPENA
Zabalkunde jardunaldiak, 4.0 biltzarra
Zibersegurtasunaren arloko sentsibilizazio jarduera batzuk egitea Arabako lurraldean: alde batetik, helburua da enpresa txikiak eta ertainak zibererasoetatik babesteko beharrizanaz jabetzea; eta bestetik, hezkuntza eskaintzan parte hartzen dutenak (irakasleak eta ikasleak) langile gaituez izateko beharrizanaz jabetzea, 4.0 Industrian saretutako industriak dakartzan erronkei aurre egiteko   
 (20/05/31 arte; gehienez ere, lau urtez luzagarria) (2021. urtera arte)
PRÓRROGA CONVENIO CON LA FUNDACION TECNALIA RESEARCH &amp; INNOVATION
Jornadas de Difusión, Congreso 4.0
Realización de distintas actividades de sensibilización en materia de ciberseguridad dentro del territorio alavés: por un lado, se pretende concienciar a las pymes industriales de la necesidad de protegerse de los ciberataques, y por otro, a la oferta formativa (profesorado y alumnado) de la necesidad de contar con personal cualificado ante los retos que plantea la industria conectada dentro del paradigma Industria 4.0
(Hasta el 31/05/20- Prorrogable hasta un máximo de cuatro años) (Hasta 2021)</t>
  </si>
  <si>
    <t>EKONOMIALARIEN EUSKAL ELKARGOPAREKIKO HITZARMENAREN LUZAPENA
Ekonomia edo enpresen zuzendaritzako bi lizentziadunek edo gradudunek osaturiko lantaldea
2 beka, Ekonomia Sustatzeko Zuzendaritzan praktikak egiteko
 (19/10/31 arte)
PRÓRROGA CONVENIO CON EL COLEGIO VASCO DE ECONOMISTAS
Equipo de dos licenciados/as o graduados/as en economía o administración y dirección de empresas
2 becas para el desarrollo de prácticas en la Dirección de Desarrollo Económico
(Hasta 31/10/19)</t>
  </si>
  <si>
    <t>LEHIAKORTASUNERAKO EUSKAL INSTITUTUA (ORKESTRA) – DEUSTO FUNDAZIOAREKIKO HITZARMENAREN LUZAPENA
Lurraldeko lehiakortasunaren esparruan, ezagutza zientifikoaren garapenean aurrera egiteko eta sakontzeko lankidetza
 (19/03/29 arte)
PRÓRROGA CONVENIO CON EL INSTITUTO VASCO DE COMPETITIVIDAD - FUNDACIÓN DEUSTO (ORKESTRA)
Colaboración para avanzar y profundizar en el desarrollo del conocimiento científico en el ámbito de la competitividad territorial.
(Hasta 29/03/19)</t>
  </si>
  <si>
    <t>EUSKALTEL FUNDAZIOAREKIKO HITZARMENAREN LUZAPENA
Araba Encounter ekitaldia antolatzea:
- Sormen digitalari buruzko party-a
- Software libreari buruzko party-a
- Jolasei buruzko party-a
- Hardwareari buruzko party-a
- Jarduera eta lehiaketei buruzko party-a
 (19/12/30 arte)
PRÓRROGA CONVENIO CON FUNDACIÓN EUSKALTEL
Organización evento Araba Encounter:
- Party Creatividad Digital
- Party Software Libre
- Party juegos
- Party Hardware
- Party Actividades y concursos
(Hasta 30/12/19)</t>
  </si>
  <si>
    <t>FUNDACION PARA LA CULTURA DEL VINO (FCV) FUNDAZIOAREKIKO HITZARMENAREN LUZAPENA
Arabako Lurralde Historikoko ardoak hobeto garatzen laguntzea eta bertako ardoen mundu mailako irudia hobetzea, goi mailako produktu gisa salduta.
 (19/07/31 arte)
PRÓRROGA CONVENIO CON FUNDACIÓN PARA LA CULTURA DEL VINO
Contribuir al mejor desarrollo de los vinos del Territorio Histórico de Álava, así como la mejora de la imagen mundial de sus vinos, como productos de alta calidad
(Hasta 31/07/19)</t>
  </si>
  <si>
    <t xml:space="preserve">DIOCESANAS-JESUS OBRERO (EGIBIDE) FUNDAZIOAREKIKO ETA IKASLAN ARABA ELKARTEAREKIKO HITZARMENAREN LUZAPENA
Laguntza ematea Arabako industria arloko enpresak lehiakorrago izan daitezen, batez ere ETEei, eta, horretarako, fabrikaren digitalizazio prozesua erraztea, profesionalak 4.0 Industriari loturiko teknologietan trebatzen eta haiei arlo horretako prestakuntza ematen laguntzeko jarduerak diseinatu eta abian jartzearen bidez
2019/12/31 arte)
PRORROGA CONVENIO CON FUNDACIÓN DIOCESANAS-JESUS OBRERO (EGIBIDE),IKASLAN ARABA,
Apoyo a la mejora competitiva de las empresas industriales alavesas, especialmente de las pymes, facilitanto el proceso de digitalización de la planta mediante diseño y puesta en marcha de actividades que favorezcan la formación y capacitación de profesionales en las tecnologías asociadas a la Industria 4.0
(Hasta 31/12/2019)
</t>
  </si>
  <si>
    <t>EUSKAL HERRIKO UNIBERTSITATEAREKIKO (UPV/EHU) HITZARMENAREN LUZAPENA
RIS3 estrategiari lotutako ekintzak garatzea, NOBIOCEL ikerketa taldearen bidez. Biozientziak (BASQUE PHARMA LAB 4.0 PROIEKTUA):
- Laborategiko ahalmena berritzea, atomizazio bidezko lehorketa hobetzeko
- Laborategiko ahalmena handitzea, zelulen hazkuntza etengabe monitorizatzeko (mikroskopioa) 
 (19/12/31 arte)
PRÓRROGA CONVENIO CON UNIVERSIDAD DEL PAIS VASCO - UPV/EHU
Realización de acciones a través del grupo de investigación NOBIOCEL relativo a RIS3. Biociencias (PROYECTO BASQUE PHARMA LAB 4.0):
- Renovar las capacidades de su laboratorio para el secado mediante atomización
- Ampliar las capacidades de su laboratorio para la monitorización en continuo de los cultivos de células (mcroscopio)
(Hasta 31/12/19)</t>
  </si>
  <si>
    <t>TECNALIA RESEARCH &amp; INNOVATION FUNDAZIOAREKIKO HITZARMENAREN LUZAPENA
Pharmalab 4.0 arloari lotutako proiektu estrategiko bat abian jartzea, lurraldeko RIS3 estrategiaren barruko garapen farmazeutikorako gunearen barruan - Biozientziak
 (19/12/31 arte)
PRÓRROGA CONVENIO CON FUNDACIÓN TECNALIA RESEARCH &amp; INNOVATION
Puesta en marcha de un proyecto estratégio Pharmalab 4.0 en el marco del Polo de Desarrollo Farmacéutico RIS3 en el Territorio - Biociencias
(Hasta 31/12/19)</t>
  </si>
  <si>
    <t>NAFARROAKO GOBERNUAREKIKO HITZARMENA
Aplikazio informatiko bat erabiltzea, Hipoteka Legea aldatzen duen ekainaren 24ko 13/2016 Legeak ezarritako helburuak bete ahal izateko.
Hitzarmen horren bidez, Nafarroako Foru Komunitateak Arabako Foru Aldundiari “Nafarroako Lurralde Aberastasunaren Erregistroaren Informazio eta Kudeaketa Sistema (Nafarroako Katastroa)” izeneko informazio sistema edo aplikazio informatikoa lagatzen dio, eta aplikazio hori erabiltzeko eskubidea arautzen du.
Arabako Foru Aldundiak, guztira, 250.000,00 euroko zenbatekoa ordaindu beharko du, hau da Nafarroak ordaindu beharreko kostuaren 40/60.
 (4 urteko iraupena, hitzarmena sinatzen denetik zenbatzen hasita.  Isilbidezko luzapena, urtebeteko epeen arabera, gehienez ere, lau urtean).
CONVENIO CON EL GOBIERNO DE NAVARRA
Uso de una aplicación informática que permita el cumplimiento de los objetivos marcados por la Ley 13/2016 de  24 de junio de reforma de la Ley Hipotecaria.
Mediante el presente Convenio la Comunidad Foral de Navarra cede a la Diputación Foral de Álava el sistema de información o aplicación informática denominada ‘Sistema de Información y gestión del Registro de la Riqueza Territorial de Navarra (catastro de Navarra) y regula el derecho de uso de la mencionada aplicación.
a la
A la Diputación Foral de Álava le supondrá un desembolso total de 250.000,00 euros, lo que representa una proporción 40/60 respecto al coste que supone para Navarra.
(Duración 4 años desde la firma.  Prórroga tácita por períodos anuales hasta un máximo de cuatro años)</t>
  </si>
  <si>
    <t>EUSKAL AUTONOMIA ERKIDEGOAREKIKO, NAFARROAKO ZERGA OGASSUNAREKIKO ETA ARABA, BIZKAI ETA GIPUZKOAKO FORU ALDUNDIEKIKO HITZARMENA
 “TICKETBAI proiektua” fakturazio- eta kobrantza-sistemak kontrolatzeko tresnak aztertu eta ezartzeko proiektua garatzea
 (2021/12/31 arte)
CONVENIO CON LA COMUNIDAD AUTÓNOMA DE EUSKADI, LA HACIENDA TRIBUTARIA DE NAVARRA Y LAS DIPUTACIONES FORALES DE ÁLAVA, BIZKAIA Y GIPUZKOA
Desarrollo de un proyecto consistente en el estudio e implantación de instrumentos de control de los sistemas de facturación y cobro "Proyecto TICKETBAI-"
(Hasta 31/12/2021)</t>
  </si>
  <si>
    <t>KONTZEJU, UDAL ETA BESTE ERAKUNDE BATZUEKIKO, HALA NOLA UREZTATZAILEEN ELKARTEEKIKO, HITZARMEN EREDUA
Kreditu eta eskubideen bilketa epe exekutiboan. 
Ondokoekin sinatutako hitzarmenak:
MODELO DE CONVENIO CONCEJOS, AYUNTAMIENTO Y OTRAS ENTIDADES ASÍ COMO A LAS COMUNIDADES DE REGANTES
Recaudación en período ejecutivo de los crédito y derechos.
Convenio suscrito con:</t>
  </si>
  <si>
    <t>Puente Nuevoko Ureztatzaileen Elkartea/Comunidad de Regantes de Puente Nuevo</t>
  </si>
  <si>
    <t>Osingaineko Ureztatzaileen Elkartea/ Comunidad de Regantes de Osingain</t>
  </si>
  <si>
    <t>Arabako Ur Partzuergoa/ Consorcio de Aguas de Álava</t>
  </si>
  <si>
    <t>Aloriako Administrazio Batzarra/ Junta Administrativa de Aloria</t>
  </si>
  <si>
    <t>Burgeluko Administrazio Batzarra/ Junta Administrativa de Elburgo</t>
  </si>
  <si>
    <t>Gazeoko Administrazio Batzarra/ Junta Administrativa de Gazeo</t>
  </si>
  <si>
    <t>Giliernako Administrazio Batzarra/ Junta Administrativa de Guillerna / Gilierna</t>
  </si>
  <si>
    <t>Mendiolako Administrazio Batzarra/ Junta Administrativa de Mendiola</t>
  </si>
  <si>
    <t>Laminoriako Erret Haraneko Administrazio Batzarra/ Junta Administrativa de Real Valle de Laminoria</t>
  </si>
  <si>
    <t>Turisoko Administrazio Batzarra/ Junta Administrativa de Turiso</t>
  </si>
  <si>
    <t>Zubillagako Administrazio Batzarra/ Junta Administrativa de Zubillaga</t>
  </si>
  <si>
    <t>ARABAKO ENPRESEN ELKARTEAREKIKO (SEA) HITZARMENAREN LUZAPENA
Europako informazio-zerbitzua ematea Arabako enpresei, eta aholkularitza ematea nazioz gaindiko lankidetza-prozesuetan
 (19/12/31 arte)
PRÓRROGA CONVENIO CON CON SEA EMPRESARIOS ALAVESES
Prestación de un servicio de información europea a las empresas de Álava y el asesoramiento en procesos de cooperación transnacional
(Hasta 31/12/19)</t>
  </si>
  <si>
    <t>ARABAKO ENPRESEN ELKARTEAREKIKO (SEA) HITZARMENAREN LUZAPENA
I+G+b estrategiari lotutako jarduerak gauzatzea 2018ko ekitaldian
 (19/12/31 arte)
PRÓRROGA CONVENIO CON CON SEA EMPRESARIOS ALAVESES
Realización de actividades relacionadas con el I+D+I durante el ejercicio 2018
(Hasta 31/12/19)</t>
  </si>
  <si>
    <t>FINANTZA ERAKUNDE LAGUNTZAILEEKIKO HITZARMEN EREDUA
Arabako toki-erakundeen inbertsioak, lanak eta zerbitzuak finantzatzeko foru-lerro bat ezartzea
 (20/12/31 arte; 2021/2024 aldira arte luzagarria)
MODELO CONVENIO CON ENTIDADES FINANCIERAS COLABORADORAS
Establecimiento de una linea foral de financiación de inversiones, obras y servicios de las entidades locales de Álava
(Hasta 31/12/20- Prorrogable período 2021/2024)</t>
  </si>
  <si>
    <t>HERRI ARDURALARITZAREN EUSKAL ERAKUNDEAREKIKO (HAEE) HITZARMENAREN LUZAPENA
IVAP-HAEEren eta Arabako Foru Aldundiaren arteko lankidetza esparrua arautzea, erakundearen zerbitzuko langileentzako prestakuntza plana prestatu eta kudeatzeko
(2019)
PRORROGA CONVENIO CON EL INSTITUTO VASCO DE ADMINISTRACIÓN PÚBLICA - IVAP
Regular el marco de colaboración entre el IVAP y la Diputación Foral de Álava en orden a elaborar y gestionar un Plan de Formación al personal a su servicio
(2019)</t>
  </si>
  <si>
    <t>ARABAKO GURUTZE GORRIAREKIKO HITZARMENAREN LUZAPENA
Erakunde horrek sorospen postuetako zerbitzuak emateko erabiltzen dituen ibilgailuen mantentze lanak konpontzen laguntzea
 (2018an - isilbidezko luzapena)
PRÓRROGA CONVENIO CON ASAMBLEA PROVINCIAL DE LA CRUZ ROJA
Colaboración en lo relativo a la reparación  mantenimiento de los vehículos que esa Institución destine a la prestación de los servicios de los Puestos de Socorro
(Durante 2018 - prórroga tácita)</t>
  </si>
  <si>
    <t>IZENPEREKIKO HITZARMENAREN ALDAKETA ETA ERANSKINA
Ziurtagiri elektronikoaren eredu erkidea garatzea
(31/12/19)
MODIFICACIÓN Y ADENDA CONVENIO CON IZENPE
Desarrollo de un modelo común de certificación electrónica
(31/12/19)</t>
  </si>
  <si>
    <t>INDESA 2010 SL ENPRESAREKIKO HITZARMENA
Ibilgailuen flota konpontzea Arabako Foru Aldundiaren Ibilgailuen Zerbitzuan.
Indesak sartu egingo ditu ibilgailuek sorturiko gastuak 
 (Iraupena: urtebete. Esanbidez luzagarria)
CONVENIO CON INDESA 2010 SL
Reparación de su flota de vehículo en el Servicio de Parque Móvil de la Diputación Foral de Álava.
Indesa ingresa los gastos generados por su flota.
(Duración: Un año. Prorrogable expresamente)</t>
  </si>
  <si>
    <t>3. klausularen aldaketa(modifi.cláusula 3ª)
3. klausularen aldaketa(modifi.cláusula 3ª)
3. klausularen aldaketa(modifi.cláusula 3ª)
3. klausularen aldaketa(modifi.cláusula 3ª)
3. klausularen aldaketa(modifi.cláusula 3ª)
3. klausularen aldaketa(modifi.cláusula 3ª)
3. klausularen aldaketa(modifi.cláusula 3ª)
3. klausularen aldaketa(modifi.cláusula 3ª)
3. klausularen aldaketa(modifi.cláusula 3ª)
3. klausularen aldaketa(modifi.cláusula 3ª)
3. klausularen aldaketa(modifi.cláusula 3ª)
10/09/09</t>
  </si>
  <si>
    <r>
      <t xml:space="preserve">GASTEIZKO UDALAREKIKO HITZARMENAREN ALDAKETA
Abetxukuko Iturrizabala kaleko 50. zenbakian lurzatiaren gaineko azalera-eskubide bat eratzeko eta hari lagatzeko hitzarmenaren hirugarren klausula - 3. paragrafoa aldatzea
 (21/12/31 arte)
MODIFICACIÓN </t>
    </r>
    <r>
      <rPr>
        <sz val="8"/>
        <rFont val="Arial"/>
        <family val="2"/>
      </rPr>
      <t>CONVENIO CON AYUNTAMIENTO DE VITORIA GASTEIZ
Modificación cláusula tercera - párrafo 3 del convenio para la Constitución y cesión a favor de ésta, de un derecho de superficie sobre la parcela sita en  la calle Iturrizabala nº 50 de Abetxuko
(Hasta 31/12/21)</t>
    </r>
  </si>
  <si>
    <t>EKONOMIALARIEN EUSKAL ELKARGOAREKIKO HITZARMENA
Ekonomia edo enpresen administrazio eta zuzendaritzako bi lizentziadunek edo gradudunek osaturiko lantaldea
 (2020/06/30 arte)
CONVENIO CON COLEGIO VASCO DE ECONOMISTAS
Dos liciendiados/as o graduados/as en economía o administración y dirección de empresas.
(Hasta 30-06-2020)</t>
  </si>
  <si>
    <t>GUARDIAKO ENPRESAK DINAMIZATZEKO ELKARTEAREKIKO (DELA) HITZARMENA
Merkataritza sektorea sustatzea:
- Irudiari buruzko aholku tailerra eta denden ibilbidea
- Arabako Errioxaren sudurra
- Berrerabiltzeko poltsen banaketa
- Guardiako Erdi Aroko pintxo lehiaketa
- ARDOescaparates
- Arabako Errioxako showroom pasarela
- Laguardia Magikoa
 (Hitzarmenean jasotako eginbeharrak bete arte)
CONVENIO CON LA ASOCIACIÓN PARA LA DINAMIZACIÓN DE EMPRESAS DE LAGUARDIA (DELA)
Potenciar el sector comercial:
- Taller asesoría de imagen y ruta de tiendas
- La Nariz de Rioja alavesa
- Reparto de bolsas reutilizables
- Concurso de pintxoa medievales de Laguardia
- Ardoescaparatese
- Pasarela Rioja alavesa Shwroom
- Laguardia Magikoa
(Hasta cumplimiento de las obligaciones recogidas en el mismo)</t>
  </si>
  <si>
    <t>AGURAINGO MERKATARI ETA INDUSTRIALARIEN ELKARTEAREKIKO (ACICSA) HITZARMENA
Merkataritza sektorea sustatzea:
- Arabako Lautada Dastatu
- Merkataritzaren asteburua 
- Gua-txantxapa daukagu
- Lautada bonua
- Berrerabiltzeko poltsen banaketa
- Sorgin gauak
 (Hitzarmenean jasotako eginbeharrak bete arte)
CONVENIO CON LA ASOCIACIÓN DE COMERCIANTES E INDUSTRIALES DE SALVATIERRA (ACICSA)
Potenciar el sector comercial:
- Degusta Llanada Alavesa
- Fin de semana del comercio
- Tenemos Guasa-p
- Lautada bono
- Reparto de bolsas reutilizables
- Sorgin gauak
(Hasta cumplimiento de las obligaciones recogidas en el mismo)</t>
  </si>
  <si>
    <t>ARABAKO ENPRESEN ELKARTEAREKIKO (SEA) HITZARMENA
Arabako enplegua eta Ardoleku zerbitzuen dinamizazioa 
 (Hitzarmenean jasotako eginbeharrak bete arte)
CONVENIO CON SEA EMPRESARIOS ALAVESES
Dinamización de los servicios Empleo Araba y Gastronomia y Bodegas (Ardoleku)
(Hasta cumplimiento de las obligaciones recogidas en el mismo)</t>
  </si>
  <si>
    <t>SANTA KATALINAKO LORATEGI BOTANIKOAREN LAGUNEN ELKARTEAREKIKO HITZARMENAREN LUZAPENA
Lorategi botanikoa lehen mailako baliabide turistiko bilakatzea
 (18/12/31 arte)
PRORROGA CONVENIO CON ASOCIACION DE AMIGOS DEL JARDÍN BOTÁNICO DE
SANTA CATALINA
Hacer del jardín botánico un recurso turístico de primer orden
(hasta 31/12/18)</t>
  </si>
  <si>
    <t>AMURRIOKO MERKATARI ETA INDUSTRIALARI TXIKIEN ELKARTEAREKIKO (APYMCA) HITZARMENAREN LUZAPENA
Erakunde bakoitzari modu osagarrian doazkion eta noren helburuak lortzera bideratuta dauden ekintzak optimizatzea
 (Betebeharrak bete arte)
PRÓRROGA CONVENIO CON ASOCIACION PEQUEÑOS COMERCIANTES E INDUSTRIALES DE AMURRIO (APYMCA)
Optimizar las diferentes acciones que de forma complementaria corresponden a cada una de las entidades y que están dirigidas a la consecución de sus fines
(Hasta cumplimiento de las obligaciones)</t>
  </si>
  <si>
    <t>ARABAKO MERKATARITZA ETA INDUSTRIA GANBERA OFIZIALAREKIKO HITZARMENAREN LUZAPENA
Alerta goiztiarraren programari lotutako ekintzak gauzatzea saltokietan, hala nola lehiakortasun diagnostikoak, hainbat fasetan: 
- Saltokien arazoak eta arriskuak antzematea eta aurrea hartzea
 (Betebeharrak bete arte)
PRORROGA CONVENIO CON CAMARA OFICIAL DE COMERCIO E INDUSTRIA DE ALAVA
Realizacion acciones programa alerta temprana en comercios diagnósticos de competitividad en comercios, en diferentes fases:
-Detectar y anticiparse a los problemas y riesgos de los comercios
(Hasta cumplimiento de las obligaciones)</t>
  </si>
  <si>
    <t>ARABAKO MERKATARITZA ETA INDUSTRIA GANBERA OFIZIALAREKIKO HITZARMENAREN LUZAPENA
Zerbitzuen sektorean aurreikusitako txandakatze ekintzak egitea, transmititu nahi diren negozioei jarraipena emateko beharra asetzeko eta, aldi berean, ekintzaileei/inbertitzaileei abian dauden negozioak erosteko aukera emateko.
 (Betebeharrak bete arte)
PRORROGA CONVENIO CON CAMARA OFICIAL DE COMERCIO E INDUSTRIA DE ALAVA
Realizacion acciones previstas relevo en el sector de Servicios con el fin de satisfacer la necesidad de dar continuidad a negocios que desean ser transmitidos y, paralelamente ofrecer a las personas emprendedoras/inversoras la oportunidad de compra d enegocios que están en marcha
(Hasta cumplimiento de las obligaciones)</t>
  </si>
  <si>
    <t>ARABAKO MERKATARITZA ETA INDUSTRIA GANBERA OFIZIALAREKIKO HITZARMENAREN LUZAPENA
Nazioarteko Merkataritzari buruzko masterra garatzea
 (Betebeharrak bete arte)
PRORROGA CONVENIO CON CAMARA OFICIAL DE COMERCIO E INDUSTRIA DE ALAVA
Desarrollo del Máster de Comercio Internacional
(Hasta cumplimiento de las obligaciones)</t>
  </si>
  <si>
    <t>MERKATARITZA ETA ZERBITZUEN ENPRESABURUEN ARABAKO FEDERAZIOAREKIKO (AENKOMER) HITZARMENAREN LUZAPENA
Merkataritza sektorea bultzatzeko ekintzak
- Bezeroen arreta zerbitzua
- Giza baliabideen aholkularitza
- Merkataritza eta ostalaritza sektorea ingelesez gaitzea
Berrikuntza eta ekintzailetzari buruzko VII. jardunaldia
- Arabako udaberriko erakusleihoen VI. lehiaketa
- Ciudad Jardín institutuarekiko hitzarmena
- Merkataritza sektoreko lan poltsa sortzea
 (Betebeharrak bete arte)
PRÓRROGA CONVENIO CON FEDERACIÓN ALAVESA DE EMPRESARIOS DEL COMERCIO Y SERVICIOS- AENKOMER
Acciones para potenciar el sector comercial
- Servicio de atención al cliente
- Consultoría de recursos humanos
- Capacitación del sector comercial y hostelero en inglés
- VII jornada de innovación y emprendizaje
- VI concurso de escaparates de primavera  de Álava
- Colaboración Instituto Ciudad Jardín
- Creación bolsa de empleo sector comercial
(Hasta el cumplimiento de las obligaciones)</t>
  </si>
  <si>
    <t>SANTA MARIA LA REAL FUNDAZIOAREKIKO HITZARMENAREN LUZAPENA
- Enplegua sustatzeko anezken eta elkartasun ekintzailetzaren programa garatzea Gasteizen, Laudion eta Agurainen 
- Enplegua sustatzeko anezken eta elkartasun ekintzailetzaren proiektua ezartzea
Europako Gizarte Funtsak eta Telefonica Fundazioak finantzatutako proiektuaren esparruan
PRÓRROGA CONVENIO CON LA FUNDACIÓN SANTA MARIA LA REAL
- Desarrollo del programa de lanzaderas de empleo y emprendimiento solidario en Vitoria-Gasteiz, Llodio y Salvtierra
- Implantación del proyecto lanzaderas de empleo y emprendimiento solidario
en el marco del pyto. cofinanciado por el Fondo Social Europeo y la Fundación
Telefónica</t>
  </si>
  <si>
    <t>LAUDIOKO MERKATARI ETA INDUSTRIALARI TXIKIEN ELKARTEAREKIKO (APILL) HITZARMENAREN LUZAPENA
Eskualdeko merkataritza bultzatzea eta dinamizatzea
 (Betebeharrak bete arte)
PRÓRROGA CONVENIO CON ASOCIACIÓN DE PEQUEÑOS COMERCIANTES E INDUSTRIALES DE LLODIO (APILL)
Potenciar y dinamizar el comercio de la zona
(hasta cumplimiento de las obligaciones)</t>
  </si>
  <si>
    <t>ARABAKO ERRIOXAKO ARDOAREN IBILBIDEA - ARABAKO TURISMOA ETA EKONOMIA SUSTATZEKO ELKARTEAREKIKO HITZARMENAREN LUZAPENA
Erakunde bakoitzari modu osagarrian doazkion eta noren helburuak lortzera bideratuta dauden ekintzak optimizatzea
Ekintzak:
- Gastu orokorrak, plangintza, antolaketa eta kudeaketa arloa
- Helmuga, produktuak eta esperientziak arloa: MICE produktua eta ekoturismoa (xendazaletasuna) garatzea eta sustatzea 
- Marketin eta sustapen arloa: Euskarriak argitaratzea, azoketan parte hartzea, ekitaldiak eta aurkezpen saioak, beste erakunde batzuekiko lankidetza hainbat ekintzatan, biltzar eta jardunaldietan parte hartzea, Fam eta Press Tripsk, baliabideen plan orokorra
- Lehiakortasun arloa: bazkideen prestakuntza bidaia
 (19/12/31 arte)
PRÓRROGA CONVENIO CON ASOCIACIÓN PARA LA PROMOCIÓN DEL TURISMO Y LA ECONOMÍA- RUTA DEL VINO DE LA RIOJA ALAVESA
Optimizar las diferentes acciones que de forma co0mplementaria corresponden a cada una de las entidades y que están dirigidas a la consecución de sus fines
Acciones:
- Área de gastos generales, planificación organización y gestión
- Área Destino, Productos y Experiencias: Desarrollo y promoción del producto MICE y Ecoturismo (senderismo)
- Área de Marketing y Promoción: Edición de soportes, Asistencia a ferias, Eventos y actos de presentación, Colaboración en acciones varias con otras entidades, Participación en congresos y jornadas, Fam y Press Trips, Plan general de medios
- Área de competitividad: Viaje de formación de asociados
(Hasta 31/12/19)</t>
  </si>
  <si>
    <t>ARABAKO ERRIOXAKO ARDOAREN IBILBIDEA - ARABAKO TURISMOA ETA EKONOMIA SUSTATZEKO ELKARTEAREKIKO HITZARMENAREN LUZAPENA
Erakunde bakoitzari modu osagarrian doazkion eta noren helburuak lortzera bideratuta dauden ekintzak optimizatzea
Ekintzak:
- Materialen publizitatea egitea, diseinatzea eta argitaratzea
- Webgunea
- Zerbitzu orokorren, hitzaldien, irakasleen, egonaldien eta dieten atala
- Zuzendaritza eta Idazkaritza teknikoaren atala: proiektuaren zuzendaritza eta koordinazioa, idazkaritza teknikoaren zerbitzuak, prentsaurrekoak, amaiera ekitaldiak, aurkezpenak…
 (18/12/31 arte)
PRÓRROGA CONVENIO CON ASOCIACIÓN PARA LA PROMOCIÓN DEL TURISMO Y LA ECONOMÍA- RUTA DEL VINO DE LA RIOJA ALAVESA
Optimizar las diferentes acciones que de forma co0mplementaria corresponden a cada una de las entidades y que están dirigidas a la consecución de sus fines
Acciones:
- Publicidad, diseño e impresión de materiales
- Página web
- Área de Servicios Generales, Ponencias, docentes, estancias, dietas
-Área de dirección y Secretaría Técnica: Dirección y coordinación del proyecto, Servicios de Secretaría Técnica, Ruedas de presa, clausuras, presentaciones...
(Hasta 31/12/18)</t>
  </si>
  <si>
    <t>ARABAKO MERKATARITZA AGENTEEN ELKARGO OFIZIALAREKIKO HITZARMENAREN LUZAPENA
Merkataritza tresna berria bultzatzeko plan bat abian jartzea. Plan horren bidez, bezeroaren aldeko salmentan oinarrituta dauden eta, batez ere, emakumea lanbide horretan sartzea errazten duten pertsona guztiei laguntza emango zaie eta erreferentziazko gunea izango dira
 (Hitzarmenean jasotako eginbeharrak bete arte)
PRÓRROGA CONVENIO CON COLEGIO OFICIAL DE AGENTES COMERCIALES DE ALAVA
Puesta en marcha de un Plan de impulso a la nueva figura comercial que consiste en dar apoyo y ser el centro de referencia de todas aquellas personas centradas en una vente pro-cliente y sobre todo ser facilitadores de la inserción de la mujer en esta profesión.
(Hasta el cumplimiento de las obligaciones recogidas en el mismo)</t>
  </si>
  <si>
    <t>EUSKAL AUTONOMIA ERKIDEGOAREKIKO, ARABA, BIZKAI ETA GIPUZKOAKO FORU ALDUNDIEKIKO ETA EUSKAL IRRATI TELEBISTAREKIKO HITZARMENAREN LUZAPENA
Sustraia saioaren telebista ekoizpena egitea
 (Beste 4 urtez luzagarria, 2018/2021, esanbidezko luzapena) (19/12/31 arte)
PRORROGA CONVENIO CON COMUNIDAD AUTONOMA DEL PAIS VASCO, DIPUTACIONES FORALES DE ALAVA, GIPUZKOA Y BIZKAIA Y EUSKAL IRRATI TELEBISTA
Producción televisiva del programa Sustraia
(Prorrogable 4 años más 2018-2021 Prórroga expresa) (Hasta 31/12/19)</t>
  </si>
  <si>
    <t>NEKAZARITZA KAUZIOAREN ESTATUKO SOZIETATE ANONIMOAREKIKO (SAECA) HITZARMENAREN LUZAPENA
Finantzaketa erraztea Arabako nekazaritza eta abeltzaintza ustiategiei
 (19/12/31 arte) Esanbidezko luzapena 2022ra arte
PRÓRROGA CONVENIO CON SOCIEDAD ANONIMA ESTATAL DE CAUCIÓN AGRARIA - SAECA
Facilitar la financiación a las explotaciones agro-ganaderas de Álava
(Hasta 31/12/19) Prórroga expresa hasta 2022</t>
  </si>
  <si>
    <t>SLOW FOOD-CONVIVIUM ELKARTEAREKIKO HITZARMENAREN LUZAPENA
Ekoizleei bisitak eta eskolako haurrentzako hezkuntza programak antolatzea eta nazioarteko nahiz tokiko azoketan parte hartzea, Arabako produktuen balioa eta kalitatea nabarmentzeko, “Gustura” izeneko laborategien bidez
19/12/31 arte (Esanbidezko luzapena 2019ra arte)
PRÓRROGA CONVENIO CON LA ASOCIACIÓN SLOW FOOD-CONVIVIUM
Organización de visitas a productores, los programas educacionales para niños escolares, la participación en ferias internacionales y locales, para resaltar el valor y calidad de los productos alaveses, por medio de sus laboratorios "al gusto"
31/12/19 (Prórroga expresa hasta 2019)</t>
  </si>
  <si>
    <t>BOILUR ELKARTE GASTRONOMIKOEN FEDERAZIOAREKIKO HITZARMENAREN LUZAPENA
Azoka, lehiaketa eta erakusketetan susta daitezkeen Arabako nekazaritza eta abeltzaintza ustiategien jarduera ahalbidetzea eta horren zabalkundea egitea 
Arabako nekazaritza eta abeltzaintzako ekoizkinen erabilera sustatzea
Nekazaritza eta abeltzaintzako ekoizkinen erabilera sustatzea, zabaltzea eta bultzatzea
 (19/12/31; esanbidezko luzapena 2019ra arte)
PRORROGA CONVENIO CON FEDERACION DE SOCIEDADES GASTRONÓMICAS BOILUR
Favorecer y divulgar la actividad de las explotaciones agrícolas y ganaderas alavesas objeto de promoción y divulgación en las ferias, concursos, exhibiciones
Promover el empleo de productos agrícolas ganaderos de Álava
Promocionar, divulgar y fomentar el uso de productos agrícola-ganaderos
(31/12/19 - Prórroga expresa hasta 2019)</t>
  </si>
  <si>
    <t>GARLAN SOZIETATE KOOPERATIBOAREKIKO HITZARMENAREN LUZAPENA
Jardunbide egokiak garatzea eta laboreen, klimatologiaren eta lurzoruen arabera egokiak diren kontsumoak (ondasunak) erabil daitezen lortzea
 (19/12/31; esanbidezko luzapena 2020ra arte)
PRORROGA CONVENIO CON GARLAN SOCIEDAD COOPERATIVA
Implementación de las buenas practicas y lograr el empleo y la aplicación de los consumos (bienes) adecuados a las condiciones de cultivo, climatologicas y edáficas
(31/12/19- Prórroga expresa hasta 2020)</t>
  </si>
  <si>
    <t>MAIRUELEGORRETA LANDA GARAPENERAKO ELKARTEAREKIKO HITZARMENAREN LUZAPENA
Ekintzak garatzeko lankidetza esparrua ezartzea
 (19/12/31 arte) Esanbidez luzagarria 21/12/31ra arte
PRÓRROGA CONVENIO CON ASOCIACIÓN DE DESARROLLO RURAL MAIRUELEGORRETA
Establecer marco de colaboración para desarrollo de acciones
(Hasta 31/12/19)- Prorrogable expresamente hasta 31/12/21</t>
  </si>
  <si>
    <t xml:space="preserve"> “PEÑA LEON” ARABAKO ERRIOXAKO LANDA GARAPENERAKO ELKARTEAREKIKO HITZARMENAREN LUZAPENA
Langileria gastuak, joan-etorri eta dieten ziozko gastuak, jardunbide gastuak (gastu arruntak), finantza gastuak eta landa garapenerako elkarteak baimenduta dituen beste gastu batzuk finantzatzen laguntzea
 (19/12/31 arte) Urteko esanbidezko luzapena 2018ra arte
PRORROGA  CONVENIO CON LA ASOCIACION DE DESARROLLO RURAL DE RIOJA ALAVESA  "PEÑA LEON"
Contribuir a la financiación de los gastos de personal, gastos de desplazamiento y dietas, y funcionamiento (gastos corrientes), financieros, y otros debidamente autorizados a la ADR
(hasta 31/12/19) Prórroga expresa anual hasta 2018</t>
  </si>
  <si>
    <t>ZABAIA LANDA GARAPENERAKO ELKARTEAREKIKO HITZARMENAREN LUZAPENA
Ekintzak garatzeko lankidetza esparrua ezartzea
 (18/12/31; esanbidezko luzapena 2021era arte)
PRÓRROGA CONVENIO CON ASOCIACIÓN DE DESARROLLO RURAL ZABAIA
Marco de colaboración para desarrollo de acciones
(31/12/18 - Prórroga expresa hasta 2021)</t>
  </si>
  <si>
    <t>IZKI LANDA GARAPENERAKO ELKARTEAREKIKO HITZARMENAREN LUZAPENA
Elkartearen eta AFAren arteko lankidetza esparrua ezartzea
 (19/12/31; esanbidezko luzapena 2019ra arte)
PRÓRROGA CONVENIO CON ASOCIACIÓN DE DESARROLLO RURAL IZKI
Establecer el marco de colaboración entre la Asociación y DFA
(31/12/19 - Prórroga expresa hasta 2019)</t>
  </si>
  <si>
    <t>LAUTADA LANDA GARAPENERAKO ELKARTEAREKIKO HITZARMENAREN LUZAPENA
Elkartearen eta AFAren arteko lankidetza esparrua ezartzea
Langileria gastuak, joan-etorri eta dieten ziozko gastuak, jardunbide gastuak (gastu arruntak) eta landa garapenerako elkarteak baimenduta dituen beste gastu batzuk finantzatzen laguntzea
 (16/12/31; esanbidezko luzapena 2019ra arte)
PRORROGA CONVENIO CON ASOCIACION DE DESARROLLO RURAL LAUTADA
Establecer el marco de colaboración entre la Asociación y DFA
Contribuir en los gastos de personal, desplazamiento y dietas y funcionamiento (gastos corrientes) y otros debidamente autorizados de la ADR
(31/12/16 - Prórroga expresa hasta 2019)</t>
  </si>
  <si>
    <t>AÑANAKO LANDA GARAPENERAKO ELKARTEAREKIKO HITZARMENAREN LUZAPENA
Ekintzak garatzeko lankidetza esparrua ezartzea
 (19/12/31 arte) Esanbidez luzagarria 21/12/31ra arte
PRORROGA CONVENIO CON ASOCIACIÓN DE DESARROLLO RURAL AÑANA
Establecer marco de colaboración para desarrollo de acciones
(Hasta 31/12/19)- Prorrogable expresamente hasta 31/12/21</t>
  </si>
  <si>
    <t>NATUARABA ELKARTEAREKIKO HITZARMENAREN ERANSKINA ETA LUZAPENA
Elkartean dauden eta, oro har, Araban dauden nekazaritza ekologikoko ustiategien lehiakortasuna eta bideragarritasuna areagotzea
 (19/12/31 arte) Esanbidezko luzapena 2019ra arte
ADENDA Y PRORROGA CONVENIO CON ASOCIACIÓN NATUARABA
Aumentar la competitividad y viabilidad de las explotaciones agrarias ecológicas de su asociación y de las alavesas en general
(Hasta 31/12/19) (Prorroga expresa hasta - 2019)</t>
  </si>
  <si>
    <t>EUSKAL HERRIKO NEKAZARITZA INGENIARI TEKNIKOEN ELKARGO OFIZIALAREKIKO HITZARMENAREN ERANSKINA ETA LUZAPENA
Prestakuntza jasotzeko helburuz, elkargoko kide baten egonaldia Nekazaritza Laborategian 
 (19/12/31 arte; esanbidezko luzapena 2020ra arte)
ADENDAY PRORROGA CONVENIO CON COLEGIO OFICIAL DE INGENIEROS TÉCNICOS AGRÍCOLAS DEL PAÍS VASCO
Estancia de persona colegiada en formación en el Laboratorio Agrario
(Hasta 31/12/19- Prórroga expresa hasta 2020)</t>
  </si>
  <si>
    <t>EUSKADIKO HAZIEN SAREA KULTURA ELKARTEAREKIKO HITZARMENAREN LUZAPENA 
Galtzeko arriskuan dauden barietateen kontserbazioa, mintegiak sortzea...
Lankidetza arauak ezartzea
 (19/12/31; esanbidezko luzapena 2019ra arte)
PRÓRROGA CONVENIO CON LA ASOCIACION CULTURAL RED DE SEMILLAS DE EUSKADI
Conservación de variedades en peligro de desaparición, creación de viveros….
Establecer las reglas de colaboración
(31/12/19- Prórroga expresa hasta 2019)</t>
  </si>
  <si>
    <t>GASTEIZKO UDALAREKIKO 2018ko HITZARMENAREN LUZAPENA
Landabideak mantentzea, txukuntzea eta hobetzea ondoko udal mugarteetan: Aretxabaleta-Gardelegi, Berrostegieta eta Mendiola
 (19/12/31 arte; esanbidezko luzapena 2019/12/31 arte)
PRORROGA CONVENIO 2018 CON AYUNTAMIENTO DE VITORIA-GASTEIZ
Mantenimiento acondicionamiento y mejora de caminos rurales dentro del término municipal
Aretxabaleta-Gardelegi, Berrosteguieta y Mendiola
(Hasta 31/12/19- Prórroga expresa hasta 31/12/19)</t>
  </si>
  <si>
    <t>BIONEKAZARITZAREKIKO HITZARMENAREN LUZAPENA
Elkarteari atxikitako nekazaritza ustiategi ekologikoen lehiakortasuna eta bideragarritasuna handitzea, nekazaritza ekologikoaren eredua zabaltzea, kontsumitzaileei elikagai ekologikoak eta beste batzuk ezagutaraztea
 (19/12/31 arte) (Esanbidezko luzapena 2019ra arte)
PRORROGA CONVENIO CON BIONEKAZARITZA
Aumentar la competitividad y viabilidad de las explotaciones agrarias ecológicas de su asociación, divulgar el modelo de agricultura ecológica, dar a conocer a los consumidores alimentos ecológicos y otros
(Hasta 31/12/19) (Prorroga expresa hasta - 2019)</t>
  </si>
  <si>
    <t>ARTZAI GAZTA ELKARTEAREKIKO HITZARMENAREN LUZAPENA
Idiazabal jatorrizko izendapenari lotutako artzain gazta egiten duten Arabako ardi latxaren ustiategien etorkizuneko bideragarritasuna ziurtatzea eta zaintzea
 (19/12/31 arte; esanbidezko luzapena 31/12/21 arte)
PRÓRROGA CONVENIO CON LA ASOCIACIÓN DE PRODUCTORES DE QUESO IDIAZABAL DE PASTOR ARTZAI GAZTA ELKARTEA
Asegurar y preservar la viabilidad a futuro de las explotaciones alavesas de oveja latxa elaboradoras de queso de pastor con la denominación de origen Idiazabal
(Hasta 31/12/19 - Prórroga expresa hasta 31/12/2021)</t>
  </si>
  <si>
    <t>LATXA ESNEA SOZIETATE KOOPERATIBOAREKIKO HITZARMENAREN LUZAPENA
Latxa esnea sozietate kooperatiboaren bidez, ekoizpen bitartekoak indartzeko eta abeltzaintzako ustiategiak finkatzeko lankidetza arauak ezartzea 
 (19/12/31 arte; esanbidezko luzapena 2019ra arte)
PRÓRROGA CONVENIO CON SOCIEDAD COOPERATIVA LATXA ESNEA
Establecer las reglas de colaboración para potenciar sus medios de producción y afianzar las explotaciones ganaderas por Latxa esnea
(Hasta 31/12/19- Prórroga expresa hasta 2019)</t>
  </si>
  <si>
    <t>EUSKAL HERRIKO MENDIKO ZALDI ARRAZAREN FEDERAZIOAREKIKO (EHMEZAFE) HITZARMENAREN LUZAPENA
Euskal Herriko hazitarako Mendiko Zaldi arrazaren aleak testatzeko zentroaren gastuak finantzatzea 
 (31/12/19 arte; esanbidezko luzapena, gehienez ere, lau urtez)
PRÓRROGA CONVENIO CON ASOCIACION EUSKAL HERRIKO MENDIKO ZALDI ARRAZAREN FEDERAZIOA (EHMEZAFE)
Financiación de los gastos del centro de testaje de sementales de la raza Caballo de Monte del País Vasco
(Hasta 31/12/19- prórroga expresa hasta una máximo de cuatro)</t>
  </si>
  <si>
    <t>BEHI ETA ARDI AZIENDAREN ESNE ELKARTEAREKIKO (ALVO) HITZARMENAREN LUZAPENA
Esne laginak aztertzea eta instalazioak eta langileak egon daudela ziurtatzea, behi  eta ardi esnea ekoizten duten Arabako ustiategien mesedetan
 (19/12/31 arte; esanbidezko luzapena 2019ra arte)
PRÓRROGA CONVENIO CON LA ASOCIACIÓN LECHERA VACUNO Y OVINO, ALVO
Analizar muestras de leche y asegurar la existencia de las instalaciones y personal en beneficio de las explotaciones alaveses productores de leche de procedencia bovina y ovina
(Hasta 31/12/19- Prórroga expresa hasta 2019)</t>
  </si>
  <si>
    <t>TECNOLOGÍA Y SERVICIOS AGRARIOS, S.A. S.M.E. M.P. SOZIETATEAREKIKO (TRAGSATEC) LAN MANDATUA
Arabako Lurralde Historikoan hildako etxeko animalien edo bestelako animalien gorpuak tratatzeko zerbitzua ematea
 (19/07/01etik 20/06/30era)
ENCOMIENDA CON LA SOCIEDAD TECNOLOGÍA Y SERVICIOS AGRARIOS, S.A. S.M.E. M.P. (TRAGSATEC)
Prestación del servicio de tratamiento de los cadáveres de animales domésticos u otros provenientes del Territorio Histórico de Álava
(Del 01/07/19 al 30/06/20)</t>
  </si>
  <si>
    <t xml:space="preserve"> “ARABAKO TXAKOLINA” ARTISAU TXAKOLIN EKOIZLEEN ELKARTEAREKIKO HITZARMENAREN LUZAPENA
Mahastien landaketen eta txakolinaren ekoizpenaren kalitatea hobetzeko ekintzak egitea, bai eta ekoizleentzat beharrezkoak diren ezaupideak zabaltzea eta produktua sustatzea ere.
 (19/12/31 arte; esanbidezko luzapena 2021era arte)
PRORROGA CONVENIO CON ASOCIACIÓN DE ARTESANOS DE TXAKOLÍ "ARABAKO TXAKOLINA"
Realización de acciones para mejorar la calidad de las plantaciones de viñedo y la producción de txakolí, asi como la divulgación de conocimientos precisos para los elaboradores y promoción del producto
Hasta 31/12/19 (Prórroga expresa hasta 2021)</t>
  </si>
  <si>
    <t>TECNOLOGÍA Y SERVICIOS AGRARIOS, S.A. S.M.E. M.P. SOZIETATEAREKIKO (TRAGSATEC) LAN MANDATUA
Azalaren araberako NPB laguntzak eta mendi publikoei lotutakoak, Arabako lurraldean tokian bertan kontrolatzeko hautatutako espedienteei dagokienez, tokian bertan kontrolatzeko zerbitzua ematea
 (Lau hilabete, 2019ko ekainaren 1etik urriaren 31ra arte; esanbidezko luzapena)
ENCOMIENDA CON LA SOCIEDAD TECNOLOGÍA Y SERVICIOS AGRARIOS, S.A. S.M.E. M.P. (TRAGSATEC)
Prestación del servicio de controles sobre el terreno de las ayudas PAC por superficie y de los montes públicos pertenecientes a aquellos expedientes seleccionados para control sobre el terreno en Álava.
(Cuatro meses y medio entre el 1 de junio a 31 de octubre de 2019- Prórroga expresa)</t>
  </si>
  <si>
    <t>ARABAKO ERRIOXAKO UPATEGIEN ELKARTEAREKIKO (ABRA) HITZARMENAREN LUZAPENA
Ekintzak gauzatzea hitzarmenaren arabera
 (19/12/31; esanbidezko luzapena 2019ra arte)
PRORROGA CONVENIO CON ASOCIACION DE BODEGAS DE RIOJA ALAVESA ABRA
Realización de acciones según convenio
(31/12/19 - Prórroga expresa hasta 2019)</t>
  </si>
  <si>
    <t>TECNOLOGÍA Y SERVICIOS AGRARIOS, S.A. S.M.E. M.P. SOZIETATEAREKIKO (TRAGSATEC) LAN MANDATUA
Arabako Lurralde Historikoan, baso lurren erabilera aldatzeko eskaeretan laguntza teknikoa emateko zerbitzua
 (lau hilabete, lan mandatua sinatzen denetik zenbatzen hasita)
ENCOMIENDA CON LA SOCIEDAD TECNOLOGÍA Y SERVICIOS AGRARIOS, S.A. S.M.E. M.P. (TRAGSATEC)
Servicio de asistencia técnica de apoyo en las solicitudes de cambio de uso de terrenos forestales en el Territorio Histórico de Álava
(cuatro meses desde la firma del encargo)</t>
  </si>
  <si>
    <t>ARABAKO BASOGINTZA ELKARTEAREKIKO HITZARMENAREN LUZAPENA
Basogintzako ekoizpena hobetzea
 (19/12/31 arte; esanbidezko luzapena 2021era arte)
PRÓRROGA CONVENIO CON ASOCIACION FORESTALISTAS DE ALAVA ARABAKO BASOGINTZA ELKARTEA
Mejora de la producción forestal
Hasta 31/12/19 (Prórroga expresa hasta 2021)</t>
  </si>
  <si>
    <t>ARTIO EHIZA BARRUTIEN ELKARTEAREKIKO (EUSKADIKO EHIZA ONDARE NATURALA BABESTEKO ELKARTEA) HITZARMENAREN LUZAPENA
Arabako Lurralde Historikoan, ehiza eta ehiza biodibertsitatearen kontserbazioa eta hobekuntza optimizatzea
 (19/12/31 arte; esanbidezko luzapena 2019ra arte)
PRÓRROGA CONVENIO CON ASOCIACION DE COTOS DE CAZA ARTIO (ASOCIACIÓN PARA LA DEFENSA DEL PATRIMONIO NATURAL CINEGÉTICO DEL PAÍS VASCO)
Optimizar la coexistencia de la práctica de la caza y la conservación  y mejora de la biodiversidad cinegética en el THA
Hasta 31/12/19 (Prórroga expresa hasta 2019)</t>
  </si>
  <si>
    <t>TECNOLOGÍA Y SERVICIOS AGRARIOS, S.A. S.M.E. M.P. SOZIETATEAREKIKO (TRAGSATEC) LAN MANDATUA
Arabako Lurralde Historikoko Erabilera Publikoko Mendietako telekomunikazio zentroen txosten tekniko eta ekonomikoak egiteko aholkularitza teknikoko zerbitzua
 (Hiru hilabete eta erdi, lan mandatua sinatzen denetik) 
ENCOMIENDA CON LA SOCIEDAD TECNOLOGÍA Y SERVICIOS AGRARIOS, S.A. S.M.E. M.P. (TRAGSATEC)
Servicio de asistencia técnica para la realización de informes técnico-económicos de centros de telecomunicaciones en diversos Montes de Utilidad Pública del Territorio Histórico de Álava.
(Tres meses y medio meses desde la firma del encargo)</t>
  </si>
  <si>
    <t>ARABA CAZADORES GESTIÓN ELKARTEAREKIKO HITZARMENAREN LUZAPENA
Alderdiek jarraitu beharreko neurriak ezartzea, bai eta elkarteak egin beharreko jarduera eta proiektu teknikoak edo zerbitzuak definitzea ere, jarduera eta ehiza fauna antolatzeko, kudeatzeko, zaintzeko eta kontrolatzeko politikan laguntzeko, LH osoan, oro har, eta elkartutako ehiza-barrutietan, bereziki.
 (19/12/31 arte) (Esanbidez luzagarria 19/12/31 arte)
PRÓRROGA CONVENIO CON ASOCIACIÓN ARABA CAZADORES GESTIÓN
Establecer las pautas de comportamiento a seguir por las partes, así como la  definición de actividades y proyectos de carácter material técnico o de servicios a realizar por la Asociación para su contribución a la política de ordenación, gestión, vigilancia y control de la actividad y fauna cinegética en todo el THA en general y en sus cotos de caza asociados en particular
(Hasta el 31/12/19) (Prorrogable hasta 31/12/19)</t>
  </si>
  <si>
    <t>KUARTANGOKO UDALAREKIKO HITZARMENAREN LUZAPENA
Kuartangoko udaleko eta Aprikano, Etxabarri-Kuartango, Jokano, Marinda, Sendadiano, Urbina-Eza, Uribarri-Kuartango, Zuhatzu-Kuartango kontzeju eta eta Gibijo eta Iarto komunitateen artean osaturiko Kuartangoko gizarte barrutia eratzeko onura publikoko mendi, prezio publiko eta gainerako lursail pribatuek osatutako lurren ehiza errentamendu eta ehiza aprobetxamendurako kontratua arautzea
 (20/07/31 arte; esanbidezko luzapena, gehienez ere, hamar urtekoa)
PRÓRROGA CONVENIO CON AYUNTAMIENTO DE KUARTANGO
Regulación del contrato de arrendamiento y aprovechamiento cinegético de los terrenos integrados por los montes catalogados de utilidad pública, precios públicos y demás terrenos particulares para la constitución del coto social de Kuartango entre los municipios de Kuartango y los concejos de Aprikano, Etxabarri-Kuartango, Jokano, Marinda, Sendadiano, Urbina-Eza, Uribarri-Kuartango, Zuhatzu-Kuartango y las Comunidades de Gibijo e Iarto
(Hasta 31/07/20- Prórroga expresa hasta un máximo de 10 años)</t>
  </si>
  <si>
    <t>GUARDIA-ARABAKO ERRIOXAKO KUADRILLAREKIKO HITZARMENA
Neguko bidezaintza kanpaina, 2018-2019
 (Gehienez ere, lau kanpaina, 2020-2021 arte; beste lau kanpainez luzagarria)
CONVENIO CON CUADRILLA DE LAGUARDIA - RIOJA ALAVESA
Campaña vialidad invernal 2018-2019
(Hasta un máximo de cuatro campañas 2020-2021- Prorrogable por 4 campañas más)</t>
  </si>
  <si>
    <t>ARABAKO LAUTADAKO KUADRILLAREKIKO HITZARMENA
Neguko bidezaintza kanpaina, 2018-2019
 (Gehienez ere, lau kanpaina, 2020-2021 arte; beste lau kanpainez luzagarria)
CONVENIO CON CUADRILLA DE LLANADA ALAVESA
Campaña vialidad invernal 2018-2019
(Hasta un máximo de cuatro campañas 2020-2021- Prorrogable por 4 campañas más)</t>
  </si>
  <si>
    <t>GORBEIALDEKO KUADRILLAREKIKO HITZARMENA
Neguko bidezaintza kanpaina, 2018-2019
 (Gehienez ere, lau kanpaina, 2021-2022 arte; beste lau kanpainez luzagarria)
CONVENIO CON CUADRILLA DE GORBEIALDEA
Campaña vialidad invernal 2018-2019
(Hasta un máximo de cuatro campañas 2021-2022- Prorrogable por 4 campañas más)</t>
  </si>
  <si>
    <t>AÑANAKO KUADRILLAREKIKO HITZARMENA
Neguko bidezaintza kanpaina, 2018-2019
 (Gehienez ere, lau kanpaina, 2020-2021 arte; beste lau kanpainez luzagarria)
CONVENIO CON CUADRILLA DE AÑANA
Campaña vialidad invernal 2018-2019
(Hasta un máximo de cuatro campañas 2020-2021- Prorrogable por 4 campañas más)</t>
  </si>
  <si>
    <t>KANPEZU-ARABAKO MENDIALDEKO KUADRILLAREKIKO HITZARMENA
Neguko bidezaintza kanpaina, 2018-2019
 (Gehienez ere, lau kanpaina, 2020-2021 arte; beste lau kanpainez luzagarria)
CONVENIO CON CUADRILLA DE CAMPEZO  MONTAÑA ALAVESA
Campaña vialidad invernal 2018-2019
(Hasta un máximo de cuatro campañas 2020-2021- Prorrogable por 4 campañas más)</t>
  </si>
  <si>
    <t>AIARALDEKO KUADRILLAREKIKO HITZARMENA
Neguko bidezaintza kanpaina, 2018-2019
 (Gehienez ere, lau kanpaina, 2020-2021 arte; beste lau kanpainez luzagarria)
CONVENIO CON CUADRILLA DE AIALA
Campaña vialidad invernal 2018-2019
(Hasta un máximo de cuatro campañas 2020-2021- Prorrogable por 4 campañas más)</t>
  </si>
  <si>
    <t>19-02-50-0047
18-02-50-1143-ERANSKINA/ADENDA
17-03-00-0741</t>
  </si>
  <si>
    <t>19-02-50-0045
18-02-50-1142-ERANSKIN/ADENDA
17-03-00-0742</t>
  </si>
  <si>
    <t>19-02-50-0046
18-02-50-1144-ERANSKINA/ADENDA
17-03-00-0740</t>
  </si>
  <si>
    <t>19-02-50-0051
18-02-50-1141-ERANSKINA/ADENDA
17-03-00-0737</t>
  </si>
  <si>
    <t>19-02-50-0048
18-02-50-1145-ERANSKINA/ADENDA
17-03-00-0739</t>
  </si>
  <si>
    <t>19-02-50-0049
18-02-50-1146-ERANSKINA/ADENDA
17-03-00-0738</t>
  </si>
  <si>
    <t>19-02-50-0938
18-02-50-1143-ERANSKINA/ADENDA
17-03-00-0741</t>
  </si>
  <si>
    <t>GUARDIA-ARABAKO ERRIOXAKO KUADRILLAREKIKO HITZARMENA
Neguko bidezaintza kanpaina, 2019-2020
 (Gehienez ere, lau kanpaina, 2020-2021 arte; beste lau kanpainez luzagarria)
CONVENIO CON CUADRILLA DE LAGUARDIA - RIOJA ALAVESA
Campaña vialidad invernal 2019-2020
(Hasta un máximo de cuatro campañas 2020-2021- Prorrogable por 4 campañas más)</t>
  </si>
  <si>
    <t>19-02-50-0951
18-02-50-1142-ERANSKINA/ADENDA
17-03-00-0742</t>
  </si>
  <si>
    <t>ARABAKO LAUTADAKO KUADRILLAREKIKO HITZARMENA
Neguko bidezaintza kanpaina, 2019-2020
 (Gehienez ere, lau kanpaina, 2020-2021 arte; beste lau kanpainez luzagarria)
CONVENIO CON CUADRILLA DE LLANADA ALAVESA
Campaña vialidad invernal 2019-2020
(Hasta un máximo de cuatro campañas 2020-2021- Prorrogable por 4 campañas más)</t>
  </si>
  <si>
    <t>19-02-50-0936
18-02-50-1144-ERANSKINA/ADENDA
17-03-00-0740</t>
  </si>
  <si>
    <t>GORBEIALDEKO KUADRILLAREKIKO HITZARMENA
Neguko bidezaintza kanpaina, 2019-2020
 (Gehienez ere, lau kanpaina, 2021-2022 arte; beste lau kanpainez luzagarria)
CONVENIO CON CUADRILLA DE GORBEIALDEA
Campaña vialidad invernal 2019-2020
(Hasta un máximo de cuatro campañas 2021-2022- Prorrogable por 4 campañas más)</t>
  </si>
  <si>
    <t>19-02-50-0952
18-02-50-1141-ERANSKINAADENDA
17-03-00-0737</t>
  </si>
  <si>
    <t>AÑANAKO KUADRILLAREKIKO HITZARMENA
Neguko bidezaintza kanpaina, 2019-2020
 (Gehienez ere, lau kanpaina, 2020-2021 arte; beste lau kanpainez luzagarria)
CONVENIO CON CUADRILLA DE AÑANA
Campaña vialidad invernal 2019-2020
(Hasta un máximo de cuatro campañas 2020-2021- Prorrogable por 4 campañas más)</t>
  </si>
  <si>
    <t>19-02-50-0937
18-02-50-1145-ERANSKINA/ADENDA
17-03-00-0739</t>
  </si>
  <si>
    <t>KANPEZU-ARABAKO MENDIALDEKO KUADRILLAREKIKO HITZARMENA
Neguko bidezaintza kanpaina, 2019-2020
 (Gehienez ere, lau kanpaina, 2020-2021 arte; beste lau kanpainez luzagarria)
CONVENIO CON CUADRILLA DE CAMPEZO  MONTAÑA ALAVESA
Campaña vialidad invernal 2019-2020
(Hasta un máximo de cuatro campañas 2020-2021- Prorrogable por 4 campañas más)</t>
  </si>
  <si>
    <t>19-02-50-0953
18-02-50-1146-ERANSKINA/ADENDA
17-03-00-0738</t>
  </si>
  <si>
    <t>AIARALDEKO KUADRILLAREKIKO HITZARMENA
Neguko bidezaintza kanpaina, 2019-2020
 (Gehienez ere, lau kanpaina, 2020-2021 arte; beste lau kanpainez luzagarria)
CONVENIO CON CUADRILLA DE AIALA
Campaña vialidad invernal 2019-2020
(Hasta un máximo de cuatro campañas 2020-2021- Prorrogable por 4 campañas más)</t>
  </si>
  <si>
    <t>MOREDAKO UDALAREKIKO HITZARMENA
Moredako zeharbidea egokitzea eta urbanizatzea, A-3226 errepidean
 (Lanak amaitu arte)
PROTOCOLO CON AYUNTAMIENTO DE MOREDA
Acondicionamiento y urbanización de la travesía de Moreda en la carretera A-3226
(Hasta finalización obra)</t>
  </si>
  <si>
    <t>AP-68 AUTOBIDEAREKIKO (EBROKO AUTOBIDEA) LUZAPENA 
Ibilgailu astunen bidesaria finantzatzea AP-68 autobideko Ziorraga-Altube tartean
(2019)
PRORROGA CONVENIO AUTOPISTA VASCO-ARAGONESA
Financiación del peaje de vehículo pesado en el tramo Ziorroga-Altube de la autopista A-68
(2019)</t>
  </si>
  <si>
    <t>26/12/18
30/11/00
15/03/01
(ERANSKINA/ADENDA)</t>
  </si>
  <si>
    <t>EUSKO TRENBIDEAK (EUSKOTREN) ERAKUNDEAREKIKO ETA GASTEIZKO HIRI GARRAIOAK (TUVISA) ERAKUNDEAREKIKO AKORDIOA
EuskoTren, Tuvisa eta AFAren arteko koordinazio programa ezartzea, aldundiak BAT sistemari atxikitzeko modua izan dezan
ACUERDO CON EUSKO TRENBIDEAK-FERROCARRILES VASCOS (EUSKOTREN) Y TRANSPORTES URBANOS DE VITORIA - GASTEIZKO HIRI GARRAIOAK (TUVISA)
Establecer un programa de coordinación entre EuskoTren, Tuvisa y la DFA para que ésta pueda adherirse al sistema BAT</t>
  </si>
  <si>
    <t>GASTEIZKO UDALAREKIKO ETA ARABAKO PARKE TEKNOLOGIKOA KONTSERBATZEKO HIRIGINTZA ERAKUNDEAREKIKO HITZARMENAREN LUZAPENA
Gasteiz eta Arabako Parke Teknologikoaren artean, bidaiarien erabilera bereziko garraio erregularreko zuzeneko zerbitzua ezartzea
 (19/12/31) (Amaiera datarik gabe. Esanbidezko luzapena, urtebeteko epeetan, aurreko hiru hilabetez)
PRÓRROGA CONVENIO CON AYUNTAMIENO DE VITORIA-GASTEIZ Y ENTIDAD URBANISTICA DE CONSERVACIÓN DEL PARQUE TECNOLÓGICO DE ÁLAVA
Implantación de un servicio directo de transporte regular de uso especial de viajeros entre Vitoria-Gasteiz y el Parque Tecnológico de Álava
(Hasta 31/12/19) (Sin fecha de finalización. Prórroga expresa por períodos anuales con tres meses de antelación)</t>
  </si>
  <si>
    <t>DIRUAREN ETA ZERGA ZIGILUAREN FABRIKA NAZIONALA – DIRUAREN ERREGE ETXEAREKIKO HITZARMENA
Errepideko garraio baimenen eta  ziurtagirien euskarri fisiko gisa erabiltzeko, takografo digitaleko txartelak, gidarien kualifikazio txartelak eta paper tinbreduna fabrikatzea eta ematea
 (22/12/31 arte, beste lau urtez luzagarria)
CONVENIO CON LA FABRICA NACIONAL DE MONEDA Y TIMBRE - REAL CASA DE LA MONEDA
Fabricación y entrega de tarjetas de tacógrafo digital, tarjetas de cualificación de conductores y papel timbreado para servir de soporte físico a autorizaciones y certificados de transportes por carretera.
(hasta 31/12/22 prorrogables por otros cuatro años adicionales)</t>
  </si>
  <si>
    <r>
      <t xml:space="preserve">TRENBIDE AZPIEGITUREN ADMINISTRATZAILEAREKIKO (ADIF) PROTOKOLOA
Trenbide pasaguneak kentzea Abando eta Prieto-Casetas arteko linearen 160/484 puntu linealean, Erriberagoitiako udalerrian (Araba) eta 468/571 puntu linealean, Madril-Hendaia linearen Erriberabeitiko udalerrian (Araba)
ADIF: Oinezkoen azpiko pasabideak eraikitzeko proiektuak idaztea, 160/484 eta 468/581 puntu linealetan dauden trenbide pasaguneak kentzeko 
AFA: 160/484 puntu linealean dagoen trenbide pasagunea kentzeko beharrezkoa den ibilgailuen gaineko pasabidearen saihesbidea eraikitzeko eta 468/571 puntu linealean dagoen trenbide pasagunea kentzeko beharrezkoa den errepide saihesbidea eraikitzeko proiektuak idaztea. 
 (4 urte, indarraldian hasten denetik; esanbidezko luzapena, urtebeteko epeen arabera)
PROTOCOLO CON EL ADMINISTRADOR DE INFRAESTRUCTURAS FERROVIARIAS (ADIF)
Supresión de los pasos a nivel situados en los p.l. 160/484  de la línea int. Abando ind. Prieto-Casetas en el municipio de Ribera Alta (Álava) y 468/571 de la línea Madrid-Hendaya en el municipio de Ribera Baja (Álava)”
</t>
    </r>
    <r>
      <rPr>
        <b/>
        <u/>
        <sz val="8"/>
        <rFont val="Arial"/>
        <family val="2"/>
      </rPr>
      <t>ADIF:</t>
    </r>
    <r>
      <rPr>
        <sz val="8"/>
        <rFont val="Arial"/>
        <family val="2"/>
      </rPr>
      <t xml:space="preserve"> Redacción de los proyectos de construcción de los pasos inferiores peatonales necesarios para la supresión de los pasos a nivel situados en los p.l. 160/484 y 468/581
</t>
    </r>
    <r>
      <rPr>
        <b/>
        <u/>
        <sz val="8"/>
        <rFont val="Arial"/>
        <family val="2"/>
      </rPr>
      <t>DFA</t>
    </r>
    <r>
      <rPr>
        <sz val="8"/>
        <rFont val="Arial"/>
        <family val="2"/>
      </rPr>
      <t>: Redacción de los proyectos de construcción de la variante de ctra. con paso superior para vehículos necesaria para la supresión del paso a nivel p.l. 160/484 y la variante de carretera necesaria para la supresión del paso a nivel p.l. 468/571
(4 años desde su entrada en vigor- Prórroga tácita por períodos anuales)</t>
    </r>
  </si>
  <si>
    <t>GASTEIZKO UDALAREKIKO ETA EUSKAL TRENBIDE SAREAREKIKO HITZARMENA
Gasteiztik Salburura doan tranbiaren luzapena finantzatzea eta eraikitzea (2. fasea)
 (Lanak amaitu arte edo hitzarmena azkendu arte, alderdiak ados jarrita)
CONVENIO CON AYUNTAMIENTO DE VITORIA-GASTEIZ Y RED FERROVIARIA VASCA-EUSKAL TRENBIDE SAREA
Financiación y construcción de la prolongación del tranvía de Vitoria a Salburua 2ª Fase
(Hasta finalización de las obras o extinción por mutuo acuerdo)</t>
  </si>
  <si>
    <t>EUSKO JAURLARITZAREKIKO ‘EUDEL’ EUSKADIKO UDALEN ELKARTEAREKIKO ETA EUSKAL AUTONOMIA ELKARTEAREKIKO HITZARMENA 
Euskal Autonomia Erkidegoko tokiko jasangarritasunaren aldeko konpromisoari atxikitzea eta konpromisoa berritzea: Udalsarea 21, Udalerri Jasangarrien Euskal Sarea
 (2020/12/31 arte-Berezko luzapena, alderdiak ados jarrita)
CONVENIO CON GOBIERNO VASCO, ASOCIACIÓN MUNICIPIOS VASCOS "EUDEL" Y VARIOS MUNICIPIOS DE LA COMUNIDAD AUTÓNOMA
Adhesión y renovación del compromiso por la sostenibilidad local en la Comunidad Autónoma del País Vasco: Udalsarea 21, Red Vasca de Municipios hacia la sostenibilidad
(Hasta 31/12/2020- Prórrga automática por mutuo acuerdo de las partes)</t>
  </si>
  <si>
    <t>URIBARRI GAUBEAKO ADMINISTRAZIO BATZARRAREKIKO HITZARMENA
Biztanlegune horretako hondakinak Gaubeako hondakin uren araztegian
 (Indarraldian hasten denetik; hiru hilabete, jasotze akta sinatzen denetik 2020/12/31 arte. Esanbidezko luzapena, 2 urteko ondoz ondoko bi alditan)
CONVENIO CON LA JUNTA ADMINISTRATIVA DE VILLANUEVA DE VALDEGOVIA
Tratamiento de los vertidos de ese núcleo en la EDAR de Valdegovia
(Desde su entrada en vigor -Tres meses desde la firma dela acta de recepción- hasta 31/12/2020. Prórroga expresa por dos períodos sucesivos de 2 años)</t>
  </si>
  <si>
    <t xml:space="preserve">URBIDE ARABAKO UR PARTZUERGOAREKIKO ETA DULANTZIKO UDALAREKIKO HITZARMENA
Dulantziko edateko uraren andel berria eraikitzea
 (indarrean hasiko da sinatzen den egunean eta azkendu egingo da lanen bermearen epea amaitzen denean eta azpiegiturak erabiltzeko lagapenaren izapideak amaitzen direnean; horrek guztiak, gehienez ere, lau urteko epean amaituta egon behar du)
CONVENIO CON CONSORCIO DE AGUAS DE ÁLAVA URBIDE Y EL AYUNTAMIENTO DE ALEGRÍA DULANTZI
Construcción del nuevo depósito de agua potable de Alegría
(entrará en vigor el día de su firma y quedará resuelto una vez finalizado el plazo de garantía de las obras y los trámites para la cesión en uso de las infraestructuras, todo lo cual deberá estar finalizado en un plazo máximo de 4 años)
</t>
  </si>
  <si>
    <t>URBIDE ARABAKO UR PARTZUERGOAREKIKO HITZARMENA
Azken hori bultzatzea eta egitura berrira egokitzea, eta zerbitzuak jasoko dituzten erakundeen kopurua handitzea, akordio honen eranskinaren arabera
Ingurumen eta Hirigintza Sailaren bitartez, Arabako Foru Aldundiak ondokoetarako konpromisoa hartzen du:
a) URBIDE finantzatzen laguntzea, aurrekontu-defizita konpentsatuz, hirugarren klausulan ezarritako irizpideen arabera finkatu beharreko zenbatekoaren bidez, diruz lagundu daitekeen urteko gehienekora arte. Zenbateko hori bostehun mila eurokoa (500.000 €) izango da 2019. urterako.
B) URBIDE partzuergoari laguntza teknikoa ematea Ogasun, Finantza eta Aurrekontu Sailaren eta Ingurumen eta Hirigintza Sailaren bidez, kudeaketa ekonomiko eta finantzarioaren inguruan, juridiko-administratiboaren inguruan eta kudeatu beharreko egungo eta etorkizuneko azpiegiturekin zerikusia duen guztiaren inguruan.
c) URBIDE partuergoarekin lankidetzan aritzea azterlanak, proiektuak eta obrak idazten, AFAko Ingurumenaren Kalitatearen Zerbitzuaren bidez, bai eta kudeaketa-gomendioen bidez zehazten diren jarduketetan ere. 
 (4 urte, eta beste 4 urtez luzagarria. Esanbidezko luzapena)
CONVENIO CON URBIDE ARABAKO UR PATZUERGOA - CONSORCIO DE AGUAS DE ÁLAVA
Impulso y adaptación de éste último a su nueva estructura e incremento del número de entidades receptoras de sus servicios, según Anexo al presente Acuerdo.
La Diputación Foral de Álava se compromete, a través del Departamento de Medio Ambiente y Urbanismo, a:
a) Colaborar en la financiación de URBIDE a través de la compensación del déficit presupuestario, con el importe a fijar según los criterios establecidos en la cláusula tercera, hasta el máximo subvencionable anual,quedando establecido el mismo para el año 2019 en la cantidad de quinientos mil euros (500.000 €).
b) Dar soporte técnico a URBIDE a través de los Departamentos de Hacienda, Finanzas y Presupuestos y Medio Ambiente y Urbanismo, en  gestión económico-financiera, jurídico-administrativa y en todo lo relacionado con las infraestructuras actuales y futuras a gestionar.
c) Colaborar con URBIDE en la redacción de estudios, proyectos y ejecución de obras a través del Servicio de Calidad Ambiental de la DFA, así como en aquellas actuaciones que se concreten a través de encomiendas de gestión 
(4 años prorrogables por otros 4. Prórroga expresa)</t>
  </si>
  <si>
    <t>ARABAKO UR PARTZUERGOA-CONSORCIO DE AGUAS DE ÁLAVA S.A.REN KUDEAKETA MANDATUAREN HITZARMENA
AFArentzako kudeaketa mandatua, “URBIDEren gainbegiratze sistemaren instalazioak integratzeko proiektua” kudeatzeko eta gainbegiratzeko
 (2019an)
CONVENIO ENCOMIENDA DE GESTION DE ARABAKO UR PARTZUERGOA-CONSORCIO DE AGUAS DE ÁLAVA S.A.
Encomienda a la DFA para la contratación y supervisión de la elaboración de "Proyecto de integración de instalaciones en el sistema de supervisión de Urbide
(durante 2019)</t>
  </si>
  <si>
    <t>ARABAKO UR PARTZUERGOA-CONSORCIO DE AGUAS DE ÁLAVA S.A.REN KUDEAKETA MANDATUAREN HITZARMENA
AFAri kudeaketa mandatua egitea, Partzuergoari laguntza teknikoko zerbitzua kontratatu eta gainbegiratzeko, hornikuntza eta arazketa zerbitzuak ematen hasteko prozesua antolatu eta planifikatu ahal ditzan.
 (Mandatuari lotutako lanak amaitu arte)
CONVENIO ENCOMIENDA DE GESTION DE ARABAKO UR PARTZUERGOA-CONSORCIO DE AGUAS DE ÁLAVA S.A.
Encomienda a la DFA para la contratación y supervisión de un servicio de asistencia técnica al Consorcio que le permita ir organizando y planificando el inicio de la prestación de los servicios de abastecimiento y depuración.
(Hasta realización de los trabajos encomendados)</t>
  </si>
  <si>
    <t>AIARALDEKO KUADRILLAREKIKO HITZARMENA
Edukiontziak eskuratzea ontzi arinak biltzeko
278 edukiontzi eskuratzea; 270 alboko kargakoak eta 3.200 litroko edukierakoak; eta 8 edukiontzi eskuratzea, atzeko kargakoak eta 1.000 litroko edukierakoak
2023 arte
CONVENIO CON CUADRILLA DE AYALA
Adquisición de contenedores para la recogida de la fracción envases ligeros.
Adquisición de 278 contenedores; 270 de carga lateral y 3.200 l de capacidad y 8 de carga trases y 1.000 l de capacidad
Hasta 2023</t>
  </si>
  <si>
    <t>EUSKO JAURLARITZAREKIKO HITZARMENA
Araba Erdialdeko lurralde plan partzialak berrikusteko agiria prestatzea
Guardiako (Arabako Errioxa) lurralde plan partzialak berrikusteko agiria prestatzea
 (lau urte; esanbidezko luzapena, gehienez ere, lau urtekoa edo hitzarmena azkendu arte)
CONVENIO CON GOBIERNO VASCO
Elaboración del documento de Revisión de los planes territoriales parciales de Álava Central
Elaboración del documento de revisión de los planes territoriales parciales Laguardia (Rioja alavesa)
(cuatro años - prórroga expresa hasta cuatro años adicionales o su extinción)</t>
  </si>
  <si>
    <t>BARANBIOKO ADMINISTRAZIO BATZARRAREKIKO HITZARMENA
Gorbeiako parke naturaleko El Bortal erreserba integralean erabilera eta aprobetxamendu mugak ezartzeagatiko konpentsazioa
 (Lau urte, hitzarmena sinatzen denetik)
CONVENIO CON LA JUNTA ADMINISTRATIVA DE BARANBIO
Compensación por limitaciones de uso y aprovechamiento en la reserva integral El Bortal del parque natural de Gorbeia.
(Cuatro años desde la firma)</t>
  </si>
  <si>
    <t>UNTZA-APREGINDANA ADMINISTRAZIO BATZARRAREKIKO HITZARMENA
Gorbeiako parke naturaleko Peña Iñurbe erreserba integralean erabilera eta aprobetxamendu mugak ezartzeagatiko konpentsazioa
 (Lau urte, hitzarmena sinatzen denetik)
CONVENIO CON LA JUNTA ADMINISTRATIVA DE UNTZA-APREGINDANA
Compensación por limitaciones de uso y aprovechamiento en la reserva integral Peña Iñurbe del parque natural de Gorbeia.
(Cuatro años desde la firma)</t>
  </si>
  <si>
    <t>MARKIZKO ADMINISTRAZIO BATZARRAREKIKO HITZARMENA
Gorbeiako parke naturaleko Lakanduz erreserba integralean erabilera eta aprobetxamendu mugak ezartzeagatiko konpentsazioa
 (Lau urte, hitzarmena sinatzen denetik)
CONVENIO CON LA JUNTA ADMINISTRATIVA DE MARKINEZ
Compensación por limitaciones de uso y aprovechamiento en la reserva integral de Lakanduz del parque natural de Izki.
(Cuatro años desde la firma)</t>
  </si>
  <si>
    <t>KINTAKO ADMINISTRAZIO BATZARRAREKIKO HITZARMENA
Gorbeiako parke naturaleko Lakanduz erreserba integralean erabilera eta aprobetxamendu mugak ezartzeagatiko konpentsazioa
 (Lau urte, hitzarmena sinatzen denetik)
CONVENIO CON LA JUNTA ADMINISTRATIVA DE QUINTANA
Compensación por limitaciones de uso y aprovechamiento en la reserva integral de Lakanduz del parque natural de Izki.
(Cuatro años desde la firma)</t>
  </si>
  <si>
    <t>AIARALDEKO KUADRILLAREKIKO HITZARMENA
Jendearentzako arreta kudeatzearen eta Kexaako monumentu multzoa bisitatzearen ziozko gastuak
 (2019an)
PRORROGA CON CUADRILLA DE AYALA
Gastos por la gestión de la atención al público y visita pública al conjunto Monumental de Quejana
(Durante 2019)</t>
  </si>
  <si>
    <t>ZALDUONDOKO KULTURA ELKARTEAREKIKO LUZAPENA
Museoaren mantentze gastuak 2018an
 (19/12/31 arteko luzapena)
PRORROGA CON ASOCIACIÓN CULTURAL DE ZALDUENDO
Gastos mantenimiento del Museo durante 2018
(Prórroga hasta 31/12/19)</t>
  </si>
  <si>
    <t>GASTEIZKO ELIZBARRUTIAREKIKO HITZARMENAREN LUZAPENA
Elizbarrutiaren arte sakratuari buruzko museoaren kudeaketa-gastuak finantzatzea
 (Luzapen mugagabea; 19/12/31 arteko luzapena)
PRORROGA  CONVENIO CON LA DIÓCESIS DE VITORIA
Financiación gastos de gestión del museo diocesano de arte sacro
(Prórroga indefinida - Prórroga hasta 31/12/189</t>
  </si>
  <si>
    <t>GONDRA BARANDIARAN FUNDAZIOAREKIKO HITZARMENA 
Legaireko parke megalitikoaren proiektua babestea
 (19/12/31 arte)
CONVENIO CON LA FUNDACIÓN GONDRA BARANDIARÁN
Patrocinio del proyecto de parque megalítico en Legaire
(Hasta 31/12/19)</t>
  </si>
  <si>
    <r>
      <t xml:space="preserve">GASTEIZKO GOTZAINDEGIAREKIKO HITZARMENAREN LUZAPENA
Gotzaindegiaren jabetzako ondasun higigarriak kontserbatzeko, birgaitzeko eta/edo zaharberritzeko obrak finantzatzea
 (Esanbidezko luzapena)
PRORROGA </t>
    </r>
    <r>
      <rPr>
        <sz val="8"/>
        <rFont val="Arial"/>
        <family val="2"/>
      </rPr>
      <t xml:space="preserve">CONVENIO CON OBISPADO DE VITORIA Financiar las obras de conservación, rehabilitación y/o restauración de los bienes </t>
    </r>
    <r>
      <rPr>
        <b/>
        <sz val="8"/>
        <rFont val="Arial"/>
        <family val="2"/>
      </rPr>
      <t>MUEBLES</t>
    </r>
    <r>
      <rPr>
        <sz val="8"/>
        <rFont val="Arial"/>
        <family val="2"/>
      </rPr>
      <t xml:space="preserve"> propiedad del obispado.
(Prórroga expresa)</t>
    </r>
  </si>
  <si>
    <t>EUSKAL HERRIKO UNIBERTSITATEAREKIKO (UPV/EHU) HITZARMENAREN LUZAPENA
EHUko ikasleen AFAko praktika akademikoak arautzea
 (2019ko urtea; esanbidezko luzapena)
PRORROGA CONVENIO CON LA UNIVERSIDAD DEL PAIS VASCO -UPV/EHU
Regulación prácticas académicas del alumnado de la UPV/EHU en la DFA/AFA
(Año 2019- Prórroga expresa)</t>
  </si>
  <si>
    <t>IKASLAN ARABAREKIKO HITZARMENAREN LUZAPENA
Ikasleen AFAko praktika akademikoak arautzea
 (2019ko urtea; esanbidezko luzapena)
PRORROGA CONVENIO CON LA UNIVERSIDAD DEL PAIS VASCO -UPV/EHU
Funcionamiento del servicio de información juvenil en el Campus de Álava
(Año 2019- Prórroga tácita)</t>
  </si>
  <si>
    <t>EUSKAL HERRIKO UNIBERTSITATEAREKIKO (UPV/EHU) HITZARMENAREN LUZAPENA
Arabako Campuseko gazte informazio zerbitzuaren funtzionamendua
 (2019ko urtea; isilbidezko luzapena)
PRORROGA CONVENIO CON LA UNIVERSIDAD DEL PAIS VASCO -UPV/EHU
Ofertar a través de la UPV enseñanzas universitarias dirigidas a las personas mayores
(Año 2019- Prórroga expresa)</t>
  </si>
  <si>
    <t>EUSKO IKASKUNTZAREN, EUSKAL AUTONOMIA ERKIDEGOKO ADMINISTRAZIO OROKORRAREN, ETA ARABA, BIZKAI ETA GIPUZKOAKO FORU ALDUNDIEN ARTEKO LANKIDETZAKO ESPARRU AKORDIOA
Euskal kulturari dagokionez, hurrenez hurren, erakundeei esleitutako helburu eta zereginen arloko lankidetza
 (31/12/18 arte; urtero luzagarria)
ACUERDO-MARCO DE COLABORACIÓN ENTRE EUSKO IKASKUNTZA LA ADMINISTRACIÓN GENERAL DE LA COMUNIDAD AUTÓNOMA DE EUSKADI
Y LAS DIPUTACIONES FORALES DE ALAVA, GIPUZKOA Y BIZKAIA
Colaboración respecto a los objetivos y cometidos que respectivamente les vienen atribuidos en relación a al cultura vasca
(Hasta 31/12/18) (Prorrogable anualmente)</t>
  </si>
  <si>
    <t>VALENTIN DE FORONDA GIZARTE HISTORIAKO UNIBERTSITATE INSTITUTUAREKIKO HITZARMENAREN LUZAPENA
2019ko ekitaldian garatzeko jarduerak
 (19/12/31 arte)
PRORROGA CONVENIO CON INSTITUTO UNIVERSITARIO DE HISTORIA SOCIAL
VALENTIN DE FORONDA
Actividades a desarrollar durante el ejercicio 2019
(hasta 31/12/19)</t>
  </si>
  <si>
    <t>UNED-EN IKASTETXE ATXIKIAREKIKO HITZARMENAREN LUZAPENA
Gasteizko UNEDen ikastetxea atxikiaren mantentzea
 (Mugagabea)
PRORROGA CONVENIO CON CENTRO ASOCIADO DE LA UNED
Mantenimiento del Centro Asociado UNED de Vitoria
(Indefinido)</t>
  </si>
  <si>
    <r>
      <t>GASTEIZKO ELIZBARRUTIAREKIKO HITZARMENAREN LUZAPENA
Gotzaindegiaren jabetzako ondasun higiezinak kontserbatzeko, birgaitzeko eta/edo zaharberritzeko lanak finantzatzea
(19/12/31)
PRORROGA</t>
    </r>
    <r>
      <rPr>
        <sz val="8"/>
        <rFont val="Arial"/>
        <family val="2"/>
      </rPr>
      <t xml:space="preserve"> CONVENIO CON OBISPADO DE LA DIOCESIS DE VITORIA
Financiar las obras de conservación, rehabilitación y/o restauración de los bienes INMUEBLES propiedad del obispado.
(31/12/19)</t>
    </r>
  </si>
  <si>
    <t>ARABAKO XAKE FEDERAZIOAREKIKO HITZARMENAREN LUZAPENA
Eskola Kirolaren kudeaketa 2018/2019 ikasturtean
 (2019ko urtarrila-ekaina) eta (2019ko iraila-abendua)
PRORROGA CONVENIO CON FEDERACION ALAVESA DE AJEDREZ
Gestión Deporte Escolar durante el curso 2018 / 2019
(Enero-Junio 2019) y (Setiembre-Diciembre 2019)</t>
  </si>
  <si>
    <t>ARABAKO ATLETISMO FEDERAZIOAREKIKO HITZARMENAREN LUZAPENA
Eskola Kirolaren kudeaketa 2018/2019 ikasturtean
 (2019ko urtarrila-ekaina) eta (2019ko iraila-abendua)
PRORROGA CONVENIO CON FEDERACION ALAVESA DE ATLETISMO
Gestión Deporte Escolar durante el curso 2018 / 2019
(Enero-Junio 2019) y (Setiembre-Diciembre 2019)</t>
  </si>
  <si>
    <t>ARABAKO BADMINTON FEDERAZIOAREKIKO HITZARMENAREN LUZAPENA
Eskola Kirolaren kudeaketa 2018/2019 ikasturtean
 (2019ko urtarrila-ekaina) eta (2019ko iraila-abendua)
PRORROGA CONVENIO CON FEDERACION ALAVESA DE BADMINTON
Gestión Deporte Escolar durante el curso 2018 / 2019
(Enero-Junio 2019) y (Setiembre-Diciembre 2019)</t>
  </si>
  <si>
    <t>ARABAKO SASKIBALIOI FEDERAZIOAREKIKO HITZARMENAREN LUZAPENA
Eskola Kirolaren kudeaketa 2018/2019 ikasturtean
 (2019ko urtarrila-ekaina) eta (2019ko iraila-abendua)
PRORROGA CONVENIO CON FEDERACION ALAVESA DE BALONCESTO
Gestión Deporte Escolar durante el curso 2018 / 2019
(Enero-Junio 2019) y (Setiembre-Diciembre 2019)</t>
  </si>
  <si>
    <t>ARABAKO ESKUBALOI FEDERAZIOAREKIKO HITZARMENAREN LUZAPENA
Eskola Kirolaren kudeaketa 2018/2019 ikasturtean
 (2019ko urtarrila-ekaina) eta (2019ko iraila-abendua)
PRORROGA CONVENIO CON FEDERACION ALAVESA DE BALONMANO
Gestión Deporte Escolar durante el curso 2018 / 2019
(Enero-Junio 2019) y (Setiembre-Diciembre 2019)</t>
  </si>
  <si>
    <t>ARABAKO BEISBOL FEDERAZIOAREKIKO HITZARMENAREN LUZAPENA
Eskola Kirolaren kudeaketa 2018/2019 ikasturtean
 (2019ko urtarrila-ekaina) eta (2019ko iraila-abendua)
PRORROGA CONVENIO CON FEDERACION ALAVESA DE BEISBOL
Gestión Deporte Escolar durante el curso 2018 / 2019
(Enero-Junio 2019) y (Setiembre-Diciembre 2019)</t>
  </si>
  <si>
    <t>ARABAKO BILLAR FEDERAZIOAREKIKO HITZARMENAREN LUZAPENA
Eskola Kirolaren kudeaketa 2018/2019 ikasturtean
 (2019ko urtarrila-ekaina) eta (2019ko iraila-abendua)
PRORROGA CONVENIO CON FEDERACION ALAVESA DE BILLAR
Gestión Deporte Escolar durante el curso 2018 / 2019
(Enero-Junio 2019) y (Setiembre-Diciembre 2019)</t>
  </si>
  <si>
    <t>ARABAKO BOLO FEDERAZIOAREKIKO HITZARMENAREN LUZAPENA
Eskola Kirolaren kudeaketa 2018/2019 ikasturtean
 (2019ko urtarrila-ekaina) eta (2019ko iraila-abendua)
PRORROGA CONVENIO CON FEDERACION ALAVESA DE BOLOS
Gestión Deporte Escolar durante el curso 2018 / 2019
(Enero-Junio 2019) y (Setiembre-Diciembre 2019)</t>
  </si>
  <si>
    <t>ARABAKO BOXEO FEDERAZIOAREKIKO HITZARMENAREN LUZAPENA
Eskola Kirolaren kudeaketa 2018/2019 ikasturtean
 (2019ko urtarrila-ekaina) eta (2019ko iraila-abendua)
PRORROGA CONVENIO CON FEDERACION ALAVESA DE BOXEO
Gestión Deporte Escolar durante el curso 2018 / 2019
(Enero-Junio 2019) y (Setiembre-Diciembre 2019)</t>
  </si>
  <si>
    <t>ARABAKO TXIRRINDULARITZA FEDERAZIOAREKIKO HITZARMENAREN LUZAPENA
Eskola Kirolaren kudeaketa 2018/2019 ikasturtean
 (2019ko urtarrila-ekaina) eta (2019ko iraila-abendua)
PRORROGA CONVENIO CON FEDERACION ALAVESA DE CICLISMO
Gestión Deporte Escolar durante el curso 2018 / 2019
(Enero-Junio 2019) y (Setiembre-Diciembre 2019)</t>
  </si>
  <si>
    <t xml:space="preserve">MINUSBALIATUENTZAKO KIROLEN ARABAKO FEDERAZIOAREKIKO HITZARMENAREN LUZAPENA
Eskola Kirolaren kudeaketa 2018/2019 ikasturtean
 (2019ko urtarrila-ekakina) 
PRORROGA CONVENIO CON FEDERACION ALAVESA DE DEPORTES PARA MINUSVÁLIDOS
Gestión Deporte Escolar durante el curso 2018 / 2019
(Enero-Junio 2019) </t>
  </si>
  <si>
    <t>NEGUKO KIROLEN ARABAKO FEDERAZIOAREKIKO HITZARMENAREN LUZAPENA
Eskola Kirolaren kudeaketa 2018/2019 ikasturtean
 (2019ko urtarrila-ekaina) eta (2019ko iraila-abendua)
PRORROGA CONVENIO CON FEDERACION ALAVESA DE DEPORTES DE INVIERNO
Gestión Deporte Escolar durante el curso 2018 / 2019
(Enero-Junio 2019) y (Setiembre-Diciembre 2019)</t>
  </si>
  <si>
    <t>ARABAKO ESKRIMA FEDERAZIOAREKIKO HITZARMENAREN LUZAPENA
Eskola Kirolaren kudeaketa 2018/2019 ikasturtean
 (2019ko urtarrila-ekaina) eta (2019ko iraila-abendua)
PRORROGA CONVENIO CON FEDERACION ALAVESA DE ESGRIMA
Gestión Deporte Escolar durante el curso 2018 / 2019
(Enero-Junio 2019) y (Setiembre-Diciembre 2019)</t>
  </si>
  <si>
    <t>ARABAKO GOLF FEDERAZIOAREKIKO HITZARMENAREN LUZAPENA
Eskola Kirolaren kudeaketa 2018/2019 ikasturtean
 (2019ko urtarrila-ekaina) eta (2019ko iraila-abendua)
PRORROGA CONVENIO CON FEDERACION ALAVESA DE GOLF
Gestión Deporte Escolar durante el curso 2018 / 2019
(Enero-Junio 2019) y (Setiembre-Diciembre 2019)</t>
  </si>
  <si>
    <t>ARABAKO FUTBOL FEDERAZIOAREKIKO HITZARMENAREN LUZAPENA
Eskola Kirolaren kudeaketa 2018/2019 ikasturtean
 (2019ko urtarrila-ekaina) eta (2019ko iraila-abendua)
PRORROGA CONVENIO CON FEDERACION ALAVESA DE FUTBOL
Gestión Deporte Escolar durante el curso 2018 / 2019
(Enero-Junio 2019) y (Setiembre-Diciembre 2019)</t>
  </si>
  <si>
    <t>ARABAKO GIMNASTIKA  FEDERAZIOAREKIKO HITZARMENAREN LUZAPENA
Eskola Kirolaren kudeaketa 2018/2019 ikasturtean
 (2019ko urtarrila-ekaina) eta (2019ko iraila-abendua)
PRORROGA CONVENIO CON FEDERACION ALAVESA DE GIMNASIA
Gestión Deporte Escolar durante el curso 2018 / 2019
(Enero-Junio 2019) y (Setiembre-Diciembre 2019)</t>
  </si>
  <si>
    <t>ARABAKO HALTEROFILIA FEDERAZIOAREKIKO HITZARMENAREN LUZAPENA
Eskola Kirolaren kudeaketa 2018/2019 ikasturtean
 (2019ko urtarrila-ekaina) eta (2019ko iraila-abendua)
PRORROGA CONVENIO CON FEDERACION ALAVESA DE HALTEROFILIA
Gestión Deporte Escolar durante el curso 2018 / 2019
(Enero-Junio 2019) y (Setiembre-Diciembre 2019)</t>
  </si>
  <si>
    <t>HERRI KIROLEN ARABAKO FEDERAZIOAREKIKO HITZARMENAREN LUZAPENA
Eskola Kirolaren kudeaketa 2018/2019 ikasturtean
 (2018ko iraila-abendua)
PRORROGA CONVENIO CON FEDERACION ALAVESA DE DEPORTES VASCOS - HERRI KIROLAK
Gestión Deporte Escolar durante el curso 2018 / 2019
(Setiembre-Diciembre 2018)</t>
  </si>
  <si>
    <t>ARABAKO HOCKEY FEDERAZIOAREKIKO HITZARMENAREN LUZAPENA
Eskola Kirolaren kudeaketa 2018/2019 ikasturtean
 (2019ko urtarrila-ekaina) eta (2019ko iraila-abendua)
PRORROGA CONVENIO CON FEDERACION ALAVESA DE HOCKEY
Gestión Deporte Escolar durante el curso 2018 / 2019
(Enero-Junio 2019) y (Setiembre-Diciembre 2019)</t>
  </si>
  <si>
    <t>ARABAKO JUDO FEDERAZIOAREKIKO HITZARMENAREN LUZAPENA
Eskola Kirolaren kudeaketa 2018/2019 ikasturtean
 (2019ko urtarrila-ekaina) eta (2019ko iraila-abendua)
PRORROGA CONVENIO CON FEDERACION ALAVESA DE JUDO
Gestión Deporte Escolar durante el curso 2018 / 2019
(Enero-Junio 2019) y (Setiembre-Diciembre 2019)</t>
  </si>
  <si>
    <t>ARABAKO KARATE FEDERAZIOAREKIKO HITZARMENAREN LUZAPENA
Eskola Kirolaren kudeaketa 2018/2019 ikasturtean
 (2019ko iraila-abendua)
PRORROGA CONVENIO CON FEDERACION ALAVESA DE KARATE
Gestión Deporte Escolar durante el curso 2018 / 2019
(Setiembre-Diciembre 2019)</t>
  </si>
  <si>
    <t>ARABAKO BORROKA FEDERAZIOAREKIKO HITZARMENAREN LUZAPENA
Eskola Kirolaren kudeaketa 2018/2019 ikasturtean
 (2019ko urtarrila-ekaina) eta (2019ko iraila-abendua)
PRORROGA CONVENIO CON FEDERACION ALAVESA DE LUCHA
Gestión Deporte Escolar durante el curso 2018 / 2019
(Enero-Junio 2019) y (Setiembre-Diciembre 2019)</t>
  </si>
  <si>
    <t>ARABAKO MENDI FEDERAZIOAREKIKO HITZARMENAREN LUZAPENA
Eskola Kirolaren kudeaketa 2018/2019 ikasturtean
 (2019ko urtarrila-ekaina) eta (2019ko iraila-abendua)
PRORROGA CONVENIO CON FEDERACION ALAVESA DE MONTAÑA
Gestión Deporte Escolar durante el curso 2018 / 2019
(Enero-Junio 2019) y (Setiembre-Diciembre 2019)</t>
  </si>
  <si>
    <t>ARABAKO IGERIKETA FEDERAZIOAREKIKO HITZARMENAREN LUZAPENA
Eskola Kirolaren kudeaketa 2018/2019 ikasturtean
 (2019ko urtarrila-ekaina) eta (2019ko iraila-abendua)
PRORROGA CONVENIO CON FEDERACION ALAVESA DE NATACIÓN
Gestión Deporte Escolar durante el curso 2018 / 2019
(Enero-Junio 2019) y (Setiembre-Diciembre 2019)</t>
  </si>
  <si>
    <t>ARABAKO PADEL FEDERAZIOAREKIKO HITZARMENAREN LUZAPENA
Eskola Kirolaren kudeaketa 2018/2019 ikasturtean
 (2019ko urtarrila-ekaina) eta (2019ko iraila-abendua)
PRORROGA CONVENIO CON FEDERACION ALAVESA DE PADEL
Gestión Deporte Escolar durante el curso 2018 / 2019
(Enero-Junio 2019) y (Setiembre-Diciembre 2019)</t>
  </si>
  <si>
    <t>ARABAKO IRRISTAKETA FEDERAZIOAREKIKO HITZARMENAREN LUZAPENA
Eskola Kirolaren kudeaketa 2018/2019 ikasturtean
 (2019ko urtarrila-ekaina) eta (2019ko iraila-abendua)
PRORROGA CONVENIO CON FEDERACION ALAVESA DE PATINAJE
Gestión Deporte Escolar durante el curso 2018 / 2019
(Enero-Junio 2019) y (Setiembre-Diciembre 2019)</t>
  </si>
  <si>
    <t>ARABAKO EUSKAL PILOTAREN FEDERAZIOAREKIKO HITZARMENAREN LUZAPENA
Eskola Kirolaren kudeaketa 2018/2019 ikasturtean
 (2019ko urtarrila-ekaina) eta (2019ko iraila-abendua)
PRORROGA CONVENIO CON FEDERACION ALAVESA DE PELOTA VASCA
Gestión Deporte Escolar durante el curso 2018 / 2019
(Enero-Junio 2019) y (Setiembre-Diciembre 2019)</t>
  </si>
  <si>
    <t>ARABAKO ERRUGBI FEDERAZIOAREKIKO HITZARMENAREN LUZAPENA
Eskola Kirolaren kudeaketa 2018/2019 ikasturtean
 (2019ko urtarrila-ekaina) eta (2019ko iraila-abendua)
PRORROGA CONVENIO CON FEDERACION ALAVESA DE RUGBY
Gestión Deporte Escolar durante el curso 2018 / 2019
(Enero-Junio 2019) y (Setiembre-Diciembre 2019)</t>
  </si>
  <si>
    <t>ARABAKO SQUASH FEDERAZIOAREKIKO HITZARMENAREN LUZAPENA
Eskola Kirolaren kudeaketa 2018/2019 ikasturtean
 (2019ko iraila-abendua)
PRORROGA CONVENIO CON FEDERACION ALAVESA DE SQUASH
Gestión Deporte Escolar durante el curso 2018 / 2019
(Setiembre-Diciembre 2019)</t>
  </si>
  <si>
    <t>ARABAKO TAEKWONDO FEDERAZIOAREKIKO HITZARMENAREN LUZAPENA
Eskola Kirolaren kudeaketa 2018/2019 ikasturtean
 (2019ko urtarrila-ekaina) eta (2019ko iraila-abendua)
PRORROGA CONVENIO CON FEDERACION ALAVESA DE TAEKWONDO
Gestión Deporte Escolar durante el curso 2018 / 2019
(Enero-Junio 2019) y (Setiembre-Diciembre 2019)</t>
  </si>
  <si>
    <t>ARABAKO TENIS FEDERAZIOAREKIKO HITZARMENAREN LUZAPENA
Eskola Kirolaren kudeaketa 2018/2019 ikasturtean
 (2019ko urtarrila-ekaina) eta (2019ko iraila-abendua)
PRORROGA CONVENIO CON FEDERACION ALAVESA DE TENIS
Gestión Deporte Escolar durante el curso 2018 / 2019
(Enero-Junio 2019) y (Setiembre-Diciembre 2019)</t>
  </si>
  <si>
    <t>ARABAKO PING-PONG FEDERAZIOAREKIKO HITZARMENAREN LUZAPENA
Eskola Kirolaren kudeaketa 2018/2019 ikasturtean
 (2019ko urtarrila-ekaina) eta (2019ko iraila-abendua)
PRORROGA CONVENIO CON FEDERACION ALAVESA DE TENIS DE MESA
Gestión Deporte Escolar durante el curso 2018 / 2019
(Enero-Junio 2019) y (Setiembre-Diciembre 2019)</t>
  </si>
  <si>
    <t>ARABAKO ARKU TIRO FEDERAZIOAREKIKO HITZARMENAREN LUZAPENA
Eskola Kirolaren kudeaketa 2018/2019 ikasturtean
 (2019ko urtarrila-ekaina) eta (2019ko iraila-abendua)
PRORROGA CONVENIO CON FEDERACION ALAVESA DE TIRO CON ARCO
Gestión Deporte Escolar durante el curso 2018 / 2019
(Enero-Junio 2019) y (Setiembre-Diciembre 2019)</t>
  </si>
  <si>
    <t>ARABAKO BELA FEDERAZIOAREKIKO HITZARMENAREN LUZAPENA
Eskola Kirolaren kudeaketa 2018/2019 ikasturtean
 (2019ko urtarrila-ekaina) eta (2019ko iraila-abendua)
PRORROGA CONVENIO CON FEDERACION ALAVESA DE VELA
Gestión Deporte Escolar durante el curso 2018 / 2019
(Enero-Junio 2019) y (Setiembre-Diciembre 2019)</t>
  </si>
  <si>
    <t>ARABAKO BOLEIBOL FEDERAZIOAREKIKO HITZARMENAREN LUZAPENA
Eskola Kirolaren kudeaketa 2018/2019 ikasturtean
 (2019ko urtarrila-ekaina) eta (2019ko iraila-abendua)
PRORROGA CONVENIO CON FEDERACION ALAVESA DE VOLEIBOL
Gestión Deporte Escolar durante el curso 2018 / 2019
(Enero-Junio 2019) y (Setiembre-Diciembre 2019)</t>
  </si>
  <si>
    <t>ARABAKO KIROL FEDERAZIOEN ELKARTEAREKIKO HITZARMENAREN LUZAPENA
Oinarrizko kirolaren inguruko prestakuntza eta zabalkundea
 (19/12/31 arte)
PRORROGA CONVENIO CON ASOCIACION DE FEDERACIONES DEPORTIVAS DE ÁLAVA
Formación y difusión del Deporte de base
(Hasta el 31/12/19)</t>
  </si>
  <si>
    <t>ARABAKO BOLO FEDERAZIOAREKIKO HITZARMENA
Bertoko kirolen sustapena, hain zuzen ere, Arabako bola jokoa eta Aiaraldeko bola jokoa
 (2019an)
CONVENIO CON FEDERACIÓN ALAVESA DE BOLOS
Promoción del deporte autóctono en la disciplina de bolo Alavés y bolo Ayales
(Durante 2019)</t>
  </si>
  <si>
    <t>HERRI JOLAS ETA KIROLEN ARABAKO FEDERAZIOAREKIKO HITZARMENA
Herri kirolen sustapena, kirol modalitate guztietan
 (2019an)
CONVENIO CON FEDERACIÓN ALAVESA DE JUEGOS Y DEPORTES VASCOS
Promoción del herri kirolak en sus distintias disciplinas deportivas
(Durante 2019)</t>
  </si>
  <si>
    <t>ARABAKO EUSKAL PILOTAREN FEDERAZIOAREKIKO HITZARMENA
Bertoko kirol modalitateak sustatzeko programari lotutako laguntza teknikoa 
 (2019. urtean)
CONVENIO CON FEDERACIÓN ALAVESA DE PELOTA VASCA
Asistencia técnica al programa de promoción y fomento de las modalidades deportivas autóctonas 
(durante el año 2019)</t>
  </si>
  <si>
    <t>GASTEIZKO CETED GIMNASTIKA KLUBAREKIKO BABESLETZA KONTRATUA
 “Gimnastikako nazioarteko irekia” antolatzea 19/04/27an
 (19/05/31 arte)
CONTRATO PATROCINIO CON EL CLUB DE GIMNANSIA CETED VITORIA
Organización del "Open Internacional de Gimnasia del dia 27/04/19"
(Hasta 31/05/19)</t>
  </si>
  <si>
    <t>ARABAKO UR AZPIKO KIROLEN FEDERAZIOAREKIKO HITZARMENA
Ohiko jarduerari eusteko ekarpena Urteko gutxieneko ekarpena
 (19/12/31 arte)
CONVENIO CON FEDERACIÓN  ALAVESA DE  SUBACUÁTICAS
Aportación para el sostenimiento de la actividad ordinaria. Aportación mínima anual
(Hasta 31/12/19)</t>
  </si>
  <si>
    <t>ARABAKO XAKE FEDERAZIOAREKIKO HITZARMENA
Ohiko jarduerari eusteko ekarpena Urteko gutxieneko ekarpena
 (19/12/31 arte)
CONVENIO CON FEDERACIÓN  ALAVESA DE  AJEDREZ
Aportación para el sostenimiento de la actividad ordinaria. Aportación mínima anual
(Hasta 31/12/19)</t>
  </si>
  <si>
    <t>ARABAKO ATLETISMO FEDERAZIOAREKIKO HITZARMENA
Ohiko jarduerari eusteko ekarpena Urteko gutxieneko ekarpena
 (19/12/31 arte)
CONVENIO CON FEDERACIÓN  ALAVESA DE  ATLETISMO
Aportación para el sostenimiento de la actividad ordinaria. Aportación mínima anual
(Hasta 31/12/19)</t>
  </si>
  <si>
    <t>ARABAKO BADMINTON FEDERAZIOAREKIKO HITZARMENA
Ohiko jarduerari eusteko ekarpena Urteko gutxieneko ekarpena
 (19/12/31 arte)
CONVENIO CON FEDERACIÓN  ALAVESA DE  BADMINTON
Aportación para el sostenimiento de la actividad ordinaria. Aportación mínima anual
(Hasta 31/12/19)</t>
  </si>
  <si>
    <t>ARABAKO SASKIBALOI FEDERAZIOAREKIKO HITZARMENA
Ohiko jarduerari eusteko ekarpena Urteko gutxieneko ekarpena
 (19/12/31 arte)
CONVENIO CON FEDERACIÓN  ALAVESA DE  BALONCESTO
Aportación para el sostenimiento de la actividad ordinaria. Aportación mínima anual
(Hasta 31/12/19)</t>
  </si>
  <si>
    <t>ARABAKO ESKUBALOI FEDERAZIOAREKIKO HITZARMENA
Ohiko jarduerari eusteko ekarpena Urteko gutxieneko ekarpena
 (19/12/31 arte)
CONVENIO CON FEDERACIÓN  ALAVESA DE  BALONMANO
Aportación para el sostenimiento de la actividad ordinaria. Aportación mínima anual
(Hasta 31/12/19)</t>
  </si>
  <si>
    <t>ARABAKO BEISBOL FEDERAZIOAREKIKO HITZARMENA
Ohiko jarduerari eusteko ekarpena Urteko gutxieneko ekarpena
 (19/12/31 arte)
CONVENIO CON FEDERACIÓN  ALAVESA DE  BEISBOL
Aportación para el sostenimiento de la actividad ordinaria. Aportación mínima anual
(Hasta 31/12/19)</t>
  </si>
  <si>
    <t>ARABAKO BILLAR FEDERAZIOAREKIKO HITZARMENA
Ohiko jarduerari eusteko ekarpena Urteko gutxieneko ekarpena
 (19/12/31 arte)
CONVENIO CON FEDERACIÓN  ALAVESA DE  BILLAR
Aportación para el sostenimiento de la actividad ordinaria. Aportación mínima anual
(Hasta 31/12/19)</t>
  </si>
  <si>
    <t>ARABAKO BOLO FEDERAZIOAREKIKO HITZARMENA
Ohiko jarduerari eusteko ekarpena Urteko gutxieneko ekarpena
 (19/12/31 arte)
CONVENIO CON FEDERACIÓN  ALAVESA DE  BOLOS
Aportación para el sostenimiento de la actividad ordinaria. Aportación mínima anual
(Hasta 31/12/19)</t>
  </si>
  <si>
    <t>ARABAKO BOXEO FEDERAZIOAREKIKO HITZARMENA
Ohiko jarduerari eusteko ekarpena Urteko gutxieneko ekarpena
 (19/12/31 arte)
CONVENIO CON FEDERACIÓN  ALAVESA DE  BOXEO
Aportación para el sostenimiento de la actividad ordinaria. Aportación mínima anual
(Hasta 31/12/19)</t>
  </si>
  <si>
    <t>ARABAKO EHIZA FEDERAZIOAREKIKO HITZARMENA
Ohiko jarduerari eusteko ekarpena Urteko gutxieneko ekarpena
 (19/12/31 arte)
CONVENIO CON FEDERACIÓN  ALAVESA DE  CAZA
Aportación para el sostenimiento de la actividad ordinaria. Aportación mínima anual
(Hasta 31/12/19)</t>
  </si>
  <si>
    <t>ARABAKO TXIRRINDULARITZA FEDERAZIOAREKIKO HITZARMENA
Ohiko jarduerari eusteko ekarpena Urteko gutxieneko ekarpena
 (19/12/31 arte)
CONVENIO CON FEDERACIÓN  ALAVESA DE  CICLISMO
Aportación para el sostenimiento de la actividad ordinaria. Aportación mínima anual
(Hasta 31/12/19)</t>
  </si>
  <si>
    <t>ARABAKO AIREKO KIROLEN FEDERAZIOAREKIKO HITZARMENA
Ohiko jarduerari eusteko ekarpena Urteko gutxieneko ekarpena
 (19/12/31 arte)
CONVENIO CON FEDERACIÓN  ALAVESA DE  DEPORTES AEREOS
Aportación para el sostenimiento de la actividad ordinaria. Aportación mínima anual
(Hasta 31/12/19)</t>
  </si>
  <si>
    <t>MINUSBALIATUENTZAKO KIROL EGOKITUEN ARABAKO FEDERAZIOAREKIKO HITZARMENA
Ohiko jarduerari eusteko ekarpena Urteko gutxieneko ekarpena
 (19/12/31 arte)
CONVENIO CON FEDERACIÓN  ALAVESA DE  DE DEPORTE ADAPTADO PARA MINUSVÁLIDOS
Aportación para el sostenimiento de la actividad ordinaria. Aportación mínima anual
(Hasta 31/12/19)</t>
  </si>
  <si>
    <t>NEGUKO KIROLEN ARABAKO FEDERAZIOAREKIKO HITZARMENA
Ohiko jarduerari eusteko ekarpena Urteko gutxieneko ekarpena
 (19/12/31 arte)
CONVENIO CON FEDERACIÓN  ALAVESA DE  DE DEPORTES DE INVIERNO
Aportación para el sostenimiento de la actividad ordinaria. Aportación mínima anual
(Hasta 31/12/19)</t>
  </si>
  <si>
    <t>ARABAKO ESKRIMA FEDERAZIOAREKIKO HITZARMENA
Ohiko jarduerari eusteko ekarpena Urteko gutxieneko ekarpena
 (19/12/31 arte)
CONVENIO CON FEDERACIÓN  ALAVESA DE  ESGRIMA
Aportación para el sostenimiento de la actividad ordinaria. Aportación mínima anual
(Hasta 31/12/19)</t>
  </si>
  <si>
    <t>ARABAKO FUTBOL FEDERAZIOAREKIKO HITZARMENA
Ohiko jarduerari eusteko ekarpena Urteko gutxieneko ekarpena
 (19/12/31 arte)
CONVENIO CON FEDERACIÓN  ALAVESA DE  FUTBOL
Aportación para el sostenimiento de la actividad ordinaria. Aportación mínima anual
(Hasta 31/12/19)</t>
  </si>
  <si>
    <t>ARABAKO GIMNASTIKA FEDERAZIOAREKIKO HITZARMENA
Ohiko jarduerari eusteko ekarpena Urteko gutxieneko ekarpena
 (19/12/31 arte)
CONVENIO CON FEDERACIÓN  ALAVESA DE  GIMNASIA
Aportación para el sostenimiento de la actividad ordinaria. Aportación mínima anual
(Hasta 31/12/19)</t>
  </si>
  <si>
    <t>ARABAKO GOLF FEDERAZIOAREKIKO HITZARMENA
Ohiko jarduerari eusteko ekarpena Urteko gutxieneko ekarpena
 (19/12/31 arte)
CONVENIO CON FEDERACIÓN  ALAVESA DE  GOLF
Aportación para el sostenimiento de la actividad ordinaria. Aportación mínima anual
(Hasta 31/12/19)</t>
  </si>
  <si>
    <t>ARABAKO HALTEROFILIA FEDERAZIOAREKIKO HITZARMENA
Ohiko jarduerari eusteko ekarpena Urteko gutxieneko ekarpena
 (19/12/31 arte)
CONVENIO CON FEDERACIÓN  ALAVESA DE HALTEROFILIA
Aportación para el sostenimiento de la actividad ordinaria. Aportación mínima anual
(Hasta 31/12/19)</t>
  </si>
  <si>
    <t>ARABAKO HIPIKA FEDERAZIOAREKIKO HITZARMENA
Ohiko jarduerari eusteko ekarpena Urteko gutxieneko ekarpena
 (19/12/31 arte)
CONVENIO CON FEDERACIÓN  ALAVESA DE  HIPICA
Aportación para el sostenimiento de la actividad ordinaria. Aportación mínima anual
(Hasta 31/12/19)</t>
  </si>
  <si>
    <t>ARABAKO HOCKEY FEDERAZIOAREKIKO HITZARMENA
Ohiko jarduerari eusteko ekarpena Urteko gutxieneko ekarpena
 (19/12/31 arte)
CONVENIO CON FEDERACIÓN  ALAVESA DE  HOCKEY
Aportación para el sostenimiento de la actividad ordinaria. Aportación mínima anual
(Hasta 31/12/19)</t>
  </si>
  <si>
    <t>ARABAKO JUDO FEDERAZIOAREKIKO HITZARMENA
Ohiko jarduerari eusteko ekarpena Urteko gutxieneko ekarpena
 (19/12/31 arte)
CONVENIO CON FEDERACIÓN  ALAVESA DE  JUDO
Aportación para el sostenimiento de la actividad ordinaria. Aportación mínima anual
(Hasta 31/12/19)</t>
  </si>
  <si>
    <t>HERRI JOLAS ETA KIROLEN ARABAKO FEDERAZIOAREKIKO HITZARMENA
Ohiko jarduerari eusteko ekarpena Urteko gutxieneko ekarpena
 (19/12/31 arte)
CONVENIO CON FEDERACIÓN  ALAVESA DE  DE JUEGOS Y DEPORTES VASCOS
Aportación para el sostenimiento de la actividad ordinaria. Aportación mínima anual
(Hasta 31/12/19)</t>
  </si>
  <si>
    <t>ARABAKO KARATE FEDERAZIOAREKIKO HITZARMENA
Ohiko jarduerari eusteko ekarpena Urteko gutxieneko ekarpena
 (19/12/31 arte)
CONVENIO CON FEDERACIÓN  ALAVESA DE  KARATE
Aportación para el sostenimiento de la actividad ordinaria. Aportación mínima anual
(Hasta 31/12/19)</t>
  </si>
  <si>
    <t>ARABAKO BORROKA ETA SANBO FEDERAZIOAREKIKO HITZARMENA
Ohiko jarduerari eusteko ekarpena Urteko gutxieneko ekarpena
 (19/12/31 arte)
CONVENIO CON FEDERACIÓN  ALAVESA DE  DE LUCHA Y SAMBO
Aportación para el sostenimiento de la actividad ordinaria. Aportación mínima anual
(Hasta 31/12/19)</t>
  </si>
  <si>
    <t>ARABAKO MENDI FEDERAZIOAREKIKO HITZARMENA
Ohiko jarduerari eusteko ekarpena Urteko gutxieneko ekarpena
 (19/12/31 arte)
CONVENIO CON FEDERACIÓN  ALAVESA DE  MONTAÑA
Aportación para el sostenimiento de la actividad ordinaria. Aportación mínima anual
(Hasta 31/12/19)</t>
  </si>
  <si>
    <t>ARABAKO MOTOZIKLISMO FEDERAZIOAREKIKO HITZARMENA
Ohiko jarduerari eusteko ekarpena Urteko gutxieneko ekarpena
 (19/12/31 arte)
CONVENIO CON FEDERACIÓN  ALAVESA DE  MOTOCICLISMO
Aportación para el sostenimiento de la actividad ordinaria. Aportación mínima anual
(Hasta 31/12/19)</t>
  </si>
  <si>
    <t>ARABAKO IGERIKETA FEDERAZIOAREKIKO HITZARMENA
Ohiko jarduerari eusteko ekarpena Urteko gutxieneko ekarpena
 (19/12/31 arte)
CONVENIO CON FEDERACIÓN  ALAVESA DE  NATACIÓN
Aportación para el sostenimiento de la actividad ordinaria. Aportación mínima anual
(Hasta 31/12/19)</t>
  </si>
  <si>
    <t>ARABAKO PADEL FEDERAZIOAREKIKO HITZARMENA
Ohiko jarduerari eusteko ekarpena Urteko gutxieneko ekarpena
 (19/12/31 arte)
CONVENIO CON FEDERACIÓN  ALAVESA DE  PADEL
Aportación para el sostenimiento de la actividad ordinaria. Aportación mínima anual
(Hasta 31/12/19)</t>
  </si>
  <si>
    <t>ARABAKO IRRISTAKETA FEDERAZIOAREKIKO HITZARMENA
Ohiko jarduerari eusteko ekarpena Urteko gutxieneko ekarpena
 (19/12/31 arte)
CONVENIO CON FEDERACIÓN  ALAVESA DE  PATINAJE
Aportación para el sostenimiento de la actividad ordinaria. Aportación mínima anual
(Hasta 31/12/19)</t>
  </si>
  <si>
    <t>ARABAKO EUSKAL PILOTAREN FEDERAZIOAREKIKO HITZARMENA
Ohiko jarduerari eusteko ekarpena Urteko gutxieneko ekarpena
 (19/12/31 arte)
CONVENIO CON FEDERACIÓN  ALAVESA DE  PELOTA VASCA
Aportación para el sostenimiento de la actividad ordinaria. Aportación mínima anual
(Hasta 31/12/19)</t>
  </si>
  <si>
    <t>ARABAKO PETANKA FEDERAZIOAREKIKO HITZARMENA
Ohiko jarduerari eusteko ekarpena Urteko gutxieneko ekarpena
 (19/12/31 arte)
CONVENIO CON FEDERACIÓN  ALAVESA DE  PETANCA
Aportación para el sostenimiento de la actividad ordinaria. Aportación mínima anual
(Hasta 31/12/19)</t>
  </si>
  <si>
    <t>ARABAKO PIRAGUISMO FEDERAZIOAREKIKO HITZARMENA
Ohiko jarduerari eusteko ekarpena Urteko gutxieneko ekarpena
 (19/12/31 arte)
CONVENIO CON FEDERACIÓN  ALAVESA DE  PIRAGÜISMO
Aportación para el sostenimiento de la actividad ordinaria. Aportación mínima anual
(Hasta 31/12/19)</t>
  </si>
  <si>
    <t>ARABAKO ERRUGBI FEDERAZIOAREKIKO HITZARMENA
Ohiko jarduerari eusteko ekarpena Urteko gutxieneko ekarpena
 (19/12/31 arte)
CONVENIO CON FEDERACIÓN  ALAVESA DE  RUGBY
Aportación para el sostenimiento de la actividad ordinaria. Aportación mínima anual
(Hasta 31/12/19)</t>
  </si>
  <si>
    <t>ARABAKO SQUASH FEDERAZIOAREKIKO HITZARMENA
Ohiko jarduerari eusteko ekarpena Urteko gutxieneko ekarpena
 (19/12/31 arte)
CONVENIO CON FEDERACIÓN  ALAVESA DE  SQUASH
Aportación para el sostenimiento de la actividad ordinaria. Aportación mínima anual
(Hasta 31/12/19)</t>
  </si>
  <si>
    <t>ARABAKO TAEKWONDO FEDERAZIOAREKIKO HITZARMENA
Ohiko jarduerari eusteko ekarpena Urteko gutxieneko ekarpena
 (19/12/31 arte)
CONVENIO CON FEDERACIÓN  ALAVESA DE  TAEKWON-DO
Aportación para el sostenimiento de la actividad ordinaria. Aportación mínima anual
(Hasta 31/12/19)</t>
  </si>
  <si>
    <t>ARABAKO TENIS FEDERAZIOAREKIKO HITZARMENA
Ohiko jarduerari eusteko ekarpena Urteko gutxieneko ekarpena
 (19/12/31 arte)
CONVENIO CON FEDERACIÓN  ALAVESA DE  TENIS
Aportación para el sostenimiento de la actividad ordinaria. Aportación mínima anual
(Hasta 31/12/19)</t>
  </si>
  <si>
    <t>ARABAKO PING-PONG FEDERAZIOAREKIKO HITZARMENA
Ohiko jarduerari eusteko ekarpena Urteko gutxieneko ekarpena
 (19/12/31 arte)
CONVENIO CON FEDERACIÓN  ALAVESA DE  TENIS DE MESA
Aportación para el sostenimiento de la actividad ordinaria. Aportación mínima anual
(Hasta 31/12/19)</t>
  </si>
  <si>
    <t>ARABAKO ARKU TIRO FEDERAZIOAREKIKO HITZARMENA
Ohiko jarduerari eusteko ekarpena Urteko gutxieneko ekarpena
 (19/12/31 arte)
CONVENIO CON FEDERACIÓN  ALAVESA DE  TIRO CON ARCO
Aportación para el sostenimiento de la actividad ordinaria. Aportación mínima anual
(Hasta 31/12/19)</t>
  </si>
  <si>
    <t>ARABAKO TIRO OLINPIKOAREN FEDERAZIOAREKIKO HITZARMENA
Ohiko jarduerari eusteko ekarpena Urteko gutxieneko ekarpena
 (19/12/31 arte)
CONVENIO CON FEDERACIÓN  ALAVESA DE  TIRO OLÍMPICO
Aportación para el sostenimiento de la actividad ordinaria. Aportación mínima anual
(Hasta 31/12/19)</t>
  </si>
  <si>
    <t>ARABAKO TRIATLON FEDERAZIOAREKIKO HITZARMENA
Ohiko jarduerari eusteko ekarpena Urteko gutxieneko ekarpena
 (19/12/31 arte)
CONVENIO CON FEDERACIÓN  ALAVESA DE  TRIATLON
Aportación para el sostenimiento de la actividad ordinaria. Aportación mínima anual
(Hasta 31/12/19)</t>
  </si>
  <si>
    <t>ARABAKO BELA FEDERAZIOAREKIKO HITZARMENA
Ohiko jarduerari eusteko ekarpena Urteko gutxieneko ekarpena
 (19/12/31 arte)
CONVENIO CON FEDERACIÓN  ALAVESA DE VELA
Aportación para el sostenimiento de la actividad ordinaria. Aportación mínima anual
(Hasta 31/12/19)</t>
  </si>
  <si>
    <t>ARABAKO BOLEIBOL FEDERAZIOAREKIKO HITZARMENA
Ohiko jarduerari eusteko ekarpena Urteko gutxieneko ekarpena
 (19/12/31 arte)
CONVENIO CON FEDERACIÓN  ALAVESA DE VOLEIBOL
Aportación para el sostenimiento de la actividad ordinaria. Aportación mínima anual
(Hasta 31/12/19)</t>
  </si>
  <si>
    <t>EUSKO JAURLARITZA ETA ARABAKO, BIZKAIKO ETA GIPUZKOAKO FORU ALDUNDIEKIKO HITZARMENA
Herritarrek aldizkako argitalpenak, irrati eta telebistako programazioak eta beste komunikabide batzuetakoak euskaraz jasotzeko eskubidea gauzatzea, euskararen erabilera normalizatzeko Oinarrizko 10/1982 Legeak xedatutakoari jarraiki.
 (Hiru urte, 19/01/01etik 2021/12/31ra arte)
CONVENIO CON GOBIERNO VASCO Y LAS DIPUTACIONES FORALES DE ARABA/ÁLAVA, BIZKAIA Y GIPUZKOA
Materializar el derecho de la ciudadanía a recibir en euskera publicaciones periódica, programaciones de radio y televisión y de otros medios de comunicación reconocido en el artículo 5 de la ley 10/1982, básica de normalización del uso del euskera.
( Tres años desde el 01/01/19 - hasta 31/12/2021)</t>
  </si>
  <si>
    <t>GASTEIZKO UDALAREN INGURUGIRO GAIETARAKO IKASTEGIAREKIKO HITZARMENA 
Baratzezaintza eta lorezaintzako tailerra garatzea Olarizuko lorategi botanikoan
 (Lau urte, hitzarmena sinatzen denetik)
CONVENIO CON EL CENTRO DE ESTUDIOS AMBIENTALES DEL AYUNTAMIENTO DE VITORIA-GASTEIZ
Desarrollo de un taller de horticultura y jardinería en el Jardín Botánico de Olárizu
(Cuatro años desde la fecha de la firma)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</si>
</sst>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General_)"/>
    <numFmt numFmtId="165" formatCode="dd/mm/yy"/>
    <numFmt numFmtId="166" formatCode="#,##0.00\ \ "/>
    <numFmt numFmtId="167" formatCode="#,##0.00;\ \(\-#,##0.00\)"/>
    <numFmt numFmtId="168" formatCode="d/mm/yy;@"/>
    <numFmt numFmtId="169" formatCode="dd/mm/yy;@"/>
  </numFmts>
  <fonts count="19" x14ac:knownFonts="1">
    <font>
      <sz val="12"/>
      <name val="Helv"/>
    </font>
    <font>
      <b/>
      <sz val="10"/>
      <name val="Arial"/>
      <family val="2"/>
    </font>
    <font>
      <sz val="8"/>
      <name val="Arial"/>
      <family val="2"/>
    </font>
    <font>
      <b/>
      <sz val="14"/>
      <name val="Helv"/>
    </font>
    <font>
      <b/>
      <sz val="12"/>
      <name val="Arial"/>
      <family val="2"/>
    </font>
    <font>
      <b/>
      <sz val="12"/>
      <name val="Calibri"/>
      <family val="2"/>
      <scheme val="minor"/>
    </font>
    <font>
      <sz val="12"/>
      <name val="Calibri"/>
      <family val="2"/>
      <scheme val="minor"/>
    </font>
    <font>
      <b/>
      <sz val="11"/>
      <name val="Calibri"/>
      <family val="2"/>
      <scheme val="minor"/>
    </font>
    <font>
      <b/>
      <u/>
      <sz val="12"/>
      <name val="Calibri"/>
      <family val="2"/>
      <scheme val="minor"/>
    </font>
    <font>
      <u/>
      <sz val="12"/>
      <name val="Calibri"/>
      <family val="2"/>
      <scheme val="minor"/>
    </font>
    <font>
      <b/>
      <sz val="8"/>
      <name val="Arial"/>
      <family val="2"/>
    </font>
    <font>
      <sz val="8"/>
      <color rgb="FFFF0000"/>
      <name val="Arial"/>
      <family val="2"/>
    </font>
    <font>
      <sz val="12"/>
      <name val="Arial"/>
      <family val="2"/>
    </font>
    <font>
      <sz val="10"/>
      <name val="Calibri"/>
      <family val="2"/>
      <scheme val="minor"/>
    </font>
    <font>
      <sz val="9"/>
      <name val="Calibri"/>
      <family val="2"/>
      <scheme val="minor"/>
    </font>
    <font>
      <b/>
      <u/>
      <sz val="8"/>
      <name val="Arial"/>
      <family val="2"/>
    </font>
    <font>
      <b/>
      <sz val="12"/>
      <color rgb="FFFF0000"/>
      <name val="Helv"/>
    </font>
    <font>
      <sz val="10"/>
      <color rgb="FFFF0000"/>
      <name val="Calibri"/>
      <family val="2"/>
      <scheme val="minor"/>
    </font>
    <font>
      <sz val="12"/>
      <color rgb="FFFF0000"/>
      <name val="Helv"/>
    </font>
  </fonts>
  <fills count="6">
    <fill>
      <patternFill patternType="none"/>
    </fill>
    <fill>
      <patternFill patternType="gray125"/>
    </fill>
    <fill>
      <patternFill patternType="solid">
        <fgColor indexed="65"/>
        <bgColor indexed="64"/>
      </patternFill>
    </fill>
    <fill>
      <patternFill patternType="solid">
        <fgColor indexed="65"/>
        <bgColor indexed="8"/>
      </patternFill>
    </fill>
    <fill>
      <patternFill patternType="solid">
        <fgColor indexed="22"/>
        <bgColor indexed="64"/>
      </patternFill>
    </fill>
    <fill>
      <patternFill patternType="solid">
        <fgColor theme="0" tint="-0.14999847407452621"/>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indexed="64"/>
      </top>
      <bottom/>
      <diagonal/>
    </border>
    <border>
      <left style="thin">
        <color theme="0" tint="-0.34998626667073579"/>
      </left>
      <right style="medium">
        <color indexed="64"/>
      </right>
      <top style="thin">
        <color indexed="64"/>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medium">
        <color indexed="64"/>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bottom style="medium">
        <color indexed="64"/>
      </bottom>
      <diagonal/>
    </border>
    <border>
      <left style="medium">
        <color indexed="64"/>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hair">
        <color indexed="64"/>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medium">
        <color indexed="64"/>
      </left>
      <right/>
      <top/>
      <bottom style="thin">
        <color theme="0" tint="-0.499984740745262"/>
      </bottom>
      <diagonal/>
    </border>
    <border>
      <left style="thin">
        <color theme="0" tint="-0.34998626667073579"/>
      </left>
      <right style="thin">
        <color theme="0" tint="-0.34998626667073579"/>
      </right>
      <top/>
      <bottom style="thin">
        <color theme="0" tint="-0.499984740745262"/>
      </bottom>
      <diagonal/>
    </border>
    <border>
      <left style="thin">
        <color theme="0" tint="-0.34998626667073579"/>
      </left>
      <right style="medium">
        <color indexed="64"/>
      </right>
      <top/>
      <bottom style="thin">
        <color theme="0" tint="-0.499984740745262"/>
      </bottom>
      <diagonal/>
    </border>
    <border>
      <left style="medium">
        <color indexed="64"/>
      </left>
      <right/>
      <top style="thin">
        <color theme="0" tint="-0.34998626667073579"/>
      </top>
      <bottom/>
      <diagonal/>
    </border>
    <border>
      <left style="thin">
        <color theme="0" tint="-0.34998626667073579"/>
      </left>
      <right style="medium">
        <color indexed="64"/>
      </right>
      <top style="thin">
        <color theme="0" tint="-0.34998626667073579"/>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hair">
        <color indexed="64"/>
      </left>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bottom style="thin">
        <color theme="0" tint="-0.499984740745262"/>
      </bottom>
      <diagonal/>
    </border>
    <border>
      <left style="medium">
        <color indexed="64"/>
      </left>
      <right/>
      <top style="thin">
        <color theme="0" tint="-0.34998626667073579"/>
      </top>
      <bottom style="thin">
        <color theme="0" tint="-0.499984740745262"/>
      </bottom>
      <diagonal/>
    </border>
    <border>
      <left style="medium">
        <color indexed="64"/>
      </left>
      <right/>
      <top style="medium">
        <color theme="0" tint="-0.499984740745262"/>
      </top>
      <bottom/>
      <diagonal/>
    </border>
    <border>
      <left style="thin">
        <color theme="0" tint="-0.34998626667073579"/>
      </left>
      <right style="thin">
        <color theme="0" tint="-0.34998626667073579"/>
      </right>
      <top style="medium">
        <color theme="0" tint="-0.499984740745262"/>
      </top>
      <bottom/>
      <diagonal/>
    </border>
    <border>
      <left style="thin">
        <color theme="0" tint="-0.34998626667073579"/>
      </left>
      <right style="medium">
        <color indexed="64"/>
      </right>
      <top style="medium">
        <color theme="0" tint="-0.499984740745262"/>
      </top>
      <bottom/>
      <diagonal/>
    </border>
    <border>
      <left style="medium">
        <color indexed="64"/>
      </left>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style="thin">
        <color theme="0" tint="-0.34998626667073579"/>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thin">
        <color theme="0" tint="-0.34998626667073579"/>
      </left>
      <right style="medium">
        <color indexed="64"/>
      </right>
      <top style="thin">
        <color theme="0" tint="-0.34998626667073579"/>
      </top>
      <bottom style="medium">
        <color theme="0" tint="-0.499984740745262"/>
      </bottom>
      <diagonal/>
    </border>
    <border>
      <left style="medium">
        <color indexed="64"/>
      </left>
      <right style="thin">
        <color theme="0" tint="-0.34998626667073579"/>
      </right>
      <top/>
      <bottom/>
      <diagonal/>
    </border>
    <border>
      <left style="medium">
        <color indexed="64"/>
      </left>
      <right/>
      <top style="thin">
        <color theme="0" tint="-0.499984740745262"/>
      </top>
      <bottom style="medium">
        <color theme="0" tint="-0.499984740745262"/>
      </bottom>
      <diagonal/>
    </border>
    <border>
      <left style="thin">
        <color theme="0" tint="-0.34998626667073579"/>
      </left>
      <right style="thin">
        <color theme="0" tint="-0.34998626667073579"/>
      </right>
      <top style="thin">
        <color theme="0" tint="-0.499984740745262"/>
      </top>
      <bottom style="medium">
        <color theme="0" tint="-0.499984740745262"/>
      </bottom>
      <diagonal/>
    </border>
    <border>
      <left style="thin">
        <color theme="0" tint="-0.34998626667073579"/>
      </left>
      <right style="medium">
        <color indexed="64"/>
      </right>
      <top style="thin">
        <color theme="0" tint="-0.499984740745262"/>
      </top>
      <bottom style="medium">
        <color theme="0" tint="-0.499984740745262"/>
      </bottom>
      <diagonal/>
    </border>
    <border>
      <left style="medium">
        <color indexed="64"/>
      </left>
      <right style="thin">
        <color theme="0" tint="-0.34998626667073579"/>
      </right>
      <top/>
      <bottom style="thin">
        <color theme="0" tint="-0.34998626667073579"/>
      </bottom>
      <diagonal/>
    </border>
    <border>
      <left style="medium">
        <color indexed="64"/>
      </left>
      <right/>
      <top style="medium">
        <color theme="0" tint="-0.499984740745262"/>
      </top>
      <bottom style="medium">
        <color theme="0" tint="-0.499984740745262"/>
      </bottom>
      <diagonal/>
    </border>
    <border>
      <left style="thin">
        <color theme="0" tint="-0.34998626667073579"/>
      </left>
      <right style="thin">
        <color theme="0" tint="-0.34998626667073579"/>
      </right>
      <top style="medium">
        <color theme="0" tint="-0.499984740745262"/>
      </top>
      <bottom style="medium">
        <color theme="0" tint="-0.499984740745262"/>
      </bottom>
      <diagonal/>
    </border>
    <border>
      <left style="thin">
        <color theme="0" tint="-0.34998626667073579"/>
      </left>
      <right style="medium">
        <color indexed="64"/>
      </right>
      <top style="medium">
        <color theme="0" tint="-0.499984740745262"/>
      </top>
      <bottom style="medium">
        <color theme="0" tint="-0.499984740745262"/>
      </bottom>
      <diagonal/>
    </border>
    <border>
      <left style="medium">
        <color indexed="64"/>
      </left>
      <right style="thin">
        <color theme="0" tint="-0.34998626667073579"/>
      </right>
      <top/>
      <bottom style="medium">
        <color indexed="64"/>
      </bottom>
      <diagonal/>
    </border>
    <border>
      <left style="thin">
        <color theme="0" tint="-0.34998626667073579"/>
      </left>
      <right style="medium">
        <color indexed="64"/>
      </right>
      <top style="thin">
        <color theme="0" tint="-0.499984740745262"/>
      </top>
      <bottom style="medium">
        <color auto="1"/>
      </bottom>
      <diagonal/>
    </border>
    <border>
      <left style="thin">
        <color theme="0" tint="-0.34998626667073579"/>
      </left>
      <right style="thin">
        <color theme="0" tint="-0.34998626667073579"/>
      </right>
      <top style="thin">
        <color theme="0" tint="-0.499984740745262"/>
      </top>
      <bottom style="medium">
        <color auto="1"/>
      </bottom>
      <diagonal/>
    </border>
    <border>
      <left style="medium">
        <color indexed="64"/>
      </left>
      <right style="thin">
        <color theme="0" tint="-0.34998626667073579"/>
      </right>
      <top style="medium">
        <color theme="0" tint="-0.499984740745262"/>
      </top>
      <bottom/>
      <diagonal/>
    </border>
    <border>
      <left style="medium">
        <color indexed="64"/>
      </left>
      <right style="thin">
        <color theme="0" tint="-0.34998626667073579"/>
      </right>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indexed="64"/>
      </right>
      <top style="thin">
        <color theme="0" tint="-0.499984740745262"/>
      </top>
      <bottom style="medium">
        <color theme="0" tint="-0.34998626667073579"/>
      </bottom>
      <diagonal/>
    </border>
    <border>
      <left style="thin">
        <color theme="0" tint="-0.34998626667073579"/>
      </left>
      <right style="medium">
        <color indexed="64"/>
      </right>
      <top/>
      <bottom style="medium">
        <color theme="0" tint="-0.499984740745262"/>
      </bottom>
      <diagonal/>
    </border>
    <border>
      <left style="thin">
        <color theme="0" tint="-0.34998626667073579"/>
      </left>
      <right style="thin">
        <color theme="0" tint="-0.34998626667073579"/>
      </right>
      <top style="thin">
        <color theme="0" tint="-0.499984740745262"/>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medium">
        <color indexed="64"/>
      </left>
      <right style="thin">
        <color theme="0" tint="-0.34998626667073579"/>
      </right>
      <top style="thin">
        <color theme="0" tint="-0.499984740745262"/>
      </top>
      <bottom/>
      <diagonal/>
    </border>
    <border>
      <left style="thin">
        <color theme="0" tint="-0.34998626667073579"/>
      </left>
      <right style="thin">
        <color theme="0" tint="-0.34998626667073579"/>
      </right>
      <top style="thin">
        <color theme="0" tint="-0.499984740745262"/>
      </top>
      <bottom/>
      <diagonal/>
    </border>
    <border>
      <left style="medium">
        <color indexed="64"/>
      </left>
      <right/>
      <top style="medium">
        <color theme="0" tint="-0.499984740745262"/>
      </top>
      <bottom style="thin">
        <color theme="0" tint="-0.34998626667073579"/>
      </bottom>
      <diagonal/>
    </border>
    <border>
      <left style="thin">
        <color theme="0" tint="-0.34998626667073579"/>
      </left>
      <right style="thin">
        <color theme="0" tint="-0.34998626667073579"/>
      </right>
      <top style="medium">
        <color theme="0" tint="-0.499984740745262"/>
      </top>
      <bottom style="thin">
        <color theme="0" tint="-0.34998626667073579"/>
      </bottom>
      <diagonal/>
    </border>
    <border>
      <left style="thin">
        <color theme="0" tint="-0.34998626667073579"/>
      </left>
      <right style="medium">
        <color indexed="64"/>
      </right>
      <top style="medium">
        <color theme="0" tint="-0.499984740745262"/>
      </top>
      <bottom style="thin">
        <color theme="0" tint="-0.34998626667073579"/>
      </bottom>
      <diagonal/>
    </border>
    <border>
      <left style="medium">
        <color indexed="64"/>
      </left>
      <right/>
      <top style="medium">
        <color theme="0" tint="-0.499984740745262"/>
      </top>
      <bottom style="medium">
        <color indexed="64"/>
      </bottom>
      <diagonal/>
    </border>
    <border>
      <left style="thin">
        <color theme="0" tint="-0.34998626667073579"/>
      </left>
      <right style="thin">
        <color theme="0" tint="-0.34998626667073579"/>
      </right>
      <top style="medium">
        <color theme="0" tint="-0.499984740745262"/>
      </top>
      <bottom style="medium">
        <color indexed="64"/>
      </bottom>
      <diagonal/>
    </border>
    <border>
      <left style="thin">
        <color theme="0" tint="-0.34998626667073579"/>
      </left>
      <right style="medium">
        <color indexed="64"/>
      </right>
      <top style="medium">
        <color theme="0" tint="-0.499984740745262"/>
      </top>
      <bottom style="medium">
        <color indexed="64"/>
      </bottom>
      <diagonal/>
    </border>
  </borders>
  <cellStyleXfs count="1">
    <xf numFmtId="164" fontId="0" fillId="0" borderId="0"/>
  </cellStyleXfs>
  <cellXfs count="282">
    <xf numFmtId="164" fontId="0" fillId="0" borderId="0" xfId="0"/>
    <xf numFmtId="164" fontId="7" fillId="0" borderId="4" xfId="0" applyFont="1" applyBorder="1" applyAlignment="1" applyProtection="1">
      <alignment horizontal="center" vertical="center" wrapText="1"/>
    </xf>
    <xf numFmtId="164" fontId="7" fillId="0" borderId="11" xfId="0" applyFont="1" applyBorder="1" applyAlignment="1" applyProtection="1">
      <alignment horizontal="center" vertical="center" wrapText="1"/>
    </xf>
    <xf numFmtId="164" fontId="7" fillId="0" borderId="12" xfId="0" applyFont="1" applyBorder="1" applyAlignment="1">
      <alignment horizontal="centerContinuous" vertical="center" wrapText="1"/>
    </xf>
    <xf numFmtId="164" fontId="2" fillId="0" borderId="13" xfId="0" applyFont="1" applyBorder="1" applyAlignment="1">
      <alignment horizontal="centerContinuous" vertical="center"/>
    </xf>
    <xf numFmtId="164" fontId="2" fillId="0" borderId="14" xfId="0" applyFont="1" applyBorder="1" applyAlignment="1">
      <alignment horizontal="center" vertical="center"/>
    </xf>
    <xf numFmtId="165" fontId="2" fillId="0" borderId="14" xfId="0" applyNumberFormat="1" applyFont="1" applyBorder="1" applyAlignment="1">
      <alignment horizontal="center" vertical="center"/>
    </xf>
    <xf numFmtId="164" fontId="2" fillId="0" borderId="14" xfId="0" applyFont="1" applyBorder="1" applyAlignment="1">
      <alignment vertical="center"/>
    </xf>
    <xf numFmtId="164" fontId="2" fillId="0" borderId="14" xfId="0" applyFont="1" applyBorder="1" applyAlignment="1">
      <alignment horizontal="centerContinuous" vertical="center"/>
    </xf>
    <xf numFmtId="166" fontId="2" fillId="0" borderId="15" xfId="0" applyNumberFormat="1" applyFont="1" applyBorder="1" applyAlignment="1">
      <alignment vertical="center"/>
    </xf>
    <xf numFmtId="164" fontId="0" fillId="0" borderId="0" xfId="0" applyFont="1" applyAlignment="1">
      <alignment vertical="center"/>
    </xf>
    <xf numFmtId="164" fontId="0" fillId="0" borderId="0" xfId="0" applyFont="1" applyBorder="1" applyAlignment="1">
      <alignment vertical="center"/>
    </xf>
    <xf numFmtId="164" fontId="2" fillId="0" borderId="4" xfId="0" applyFont="1" applyBorder="1" applyAlignment="1">
      <alignment horizontal="centerContinuous" vertical="center"/>
    </xf>
    <xf numFmtId="165" fontId="2" fillId="0" borderId="11" xfId="0" applyNumberFormat="1" applyFont="1" applyBorder="1" applyAlignment="1">
      <alignment horizontal="center" vertical="center"/>
    </xf>
    <xf numFmtId="164" fontId="2" fillId="0" borderId="11" xfId="0" applyFont="1" applyBorder="1" applyAlignment="1">
      <alignment vertical="center"/>
    </xf>
    <xf numFmtId="164" fontId="2" fillId="0" borderId="11" xfId="0" applyFont="1" applyBorder="1" applyAlignment="1">
      <alignment horizontal="centerContinuous" vertical="center"/>
    </xf>
    <xf numFmtId="49" fontId="8" fillId="5" borderId="4" xfId="0" applyNumberFormat="1" applyFont="1" applyFill="1" applyBorder="1" applyAlignment="1">
      <alignment horizontal="centerContinuous" vertical="center"/>
    </xf>
    <xf numFmtId="49" fontId="8" fillId="5" borderId="11" xfId="0" applyNumberFormat="1" applyFont="1" applyFill="1" applyBorder="1" applyAlignment="1">
      <alignment horizontal="centerContinuous" vertical="center"/>
    </xf>
    <xf numFmtId="165" fontId="9" fillId="5" borderId="11" xfId="0" applyNumberFormat="1" applyFont="1" applyFill="1" applyBorder="1" applyAlignment="1">
      <alignment horizontal="centerContinuous" vertical="center"/>
    </xf>
    <xf numFmtId="49" fontId="9" fillId="5" borderId="12" xfId="0" applyNumberFormat="1" applyFont="1" applyFill="1" applyBorder="1" applyAlignment="1">
      <alignment horizontal="centerContinuous" vertical="center"/>
    </xf>
    <xf numFmtId="164" fontId="0" fillId="0" borderId="4" xfId="0" applyBorder="1" applyAlignment="1">
      <alignment vertical="center"/>
    </xf>
    <xf numFmtId="164" fontId="0" fillId="0" borderId="0" xfId="0" applyBorder="1" applyAlignment="1">
      <alignment vertical="center"/>
    </xf>
    <xf numFmtId="164" fontId="0" fillId="0" borderId="0" xfId="0" applyAlignment="1">
      <alignment vertical="center"/>
    </xf>
    <xf numFmtId="164" fontId="12" fillId="0" borderId="0" xfId="0" applyFont="1" applyBorder="1" applyAlignment="1">
      <alignment vertical="center"/>
    </xf>
    <xf numFmtId="164" fontId="2" fillId="0" borderId="12" xfId="0" applyFont="1" applyBorder="1" applyAlignment="1">
      <alignment horizontal="centerContinuous" vertical="center"/>
    </xf>
    <xf numFmtId="164" fontId="12" fillId="0" borderId="0" xfId="0" applyFont="1" applyAlignment="1">
      <alignment vertical="center"/>
    </xf>
    <xf numFmtId="164" fontId="6" fillId="0" borderId="0" xfId="0" applyFont="1" applyAlignment="1">
      <alignment vertical="center"/>
    </xf>
    <xf numFmtId="166" fontId="2" fillId="0" borderId="12" xfId="0" applyNumberFormat="1" applyFont="1" applyBorder="1" applyAlignment="1">
      <alignment vertical="center"/>
    </xf>
    <xf numFmtId="49" fontId="8" fillId="5" borderId="4" xfId="0" applyNumberFormat="1" applyFont="1" applyFill="1" applyBorder="1" applyAlignment="1">
      <alignment horizontal="centerContinuous" vertical="center" wrapText="1"/>
    </xf>
    <xf numFmtId="49" fontId="8" fillId="5" borderId="11" xfId="0" applyNumberFormat="1" applyFont="1" applyFill="1" applyBorder="1" applyAlignment="1">
      <alignment horizontal="centerContinuous" vertical="center" wrapText="1"/>
    </xf>
    <xf numFmtId="165" fontId="9" fillId="5" borderId="11" xfId="0" applyNumberFormat="1" applyFont="1" applyFill="1" applyBorder="1" applyAlignment="1">
      <alignment horizontal="centerContinuous" vertical="center" wrapText="1"/>
    </xf>
    <xf numFmtId="49" fontId="9" fillId="5" borderId="12" xfId="0" applyNumberFormat="1" applyFont="1" applyFill="1" applyBorder="1" applyAlignment="1">
      <alignment horizontal="centerContinuous" vertical="center" wrapText="1"/>
    </xf>
    <xf numFmtId="164" fontId="0" fillId="0" borderId="6" xfId="0" applyFont="1" applyBorder="1" applyAlignment="1">
      <alignment vertical="center"/>
    </xf>
    <xf numFmtId="164" fontId="0" fillId="0" borderId="7" xfId="0" applyFont="1" applyBorder="1" applyAlignment="1">
      <alignment vertical="center"/>
    </xf>
    <xf numFmtId="164" fontId="0" fillId="0" borderId="8" xfId="0" applyFont="1" applyBorder="1" applyAlignment="1">
      <alignment vertical="center"/>
    </xf>
    <xf numFmtId="164" fontId="0" fillId="0" borderId="4" xfId="0" applyFont="1" applyBorder="1" applyAlignment="1">
      <alignment vertical="center"/>
    </xf>
    <xf numFmtId="164" fontId="0" fillId="0" borderId="9" xfId="0" applyFont="1" applyBorder="1" applyAlignment="1">
      <alignment vertical="center"/>
    </xf>
    <xf numFmtId="164" fontId="0" fillId="0" borderId="10" xfId="0" applyFont="1" applyBorder="1" applyAlignment="1">
      <alignment vertical="center"/>
    </xf>
    <xf numFmtId="164" fontId="0" fillId="0" borderId="13" xfId="0" applyFont="1" applyBorder="1" applyAlignment="1">
      <alignment vertical="center"/>
    </xf>
    <xf numFmtId="164" fontId="0" fillId="0" borderId="14" xfId="0" applyFont="1" applyBorder="1" applyAlignment="1">
      <alignment vertical="center"/>
    </xf>
    <xf numFmtId="164" fontId="0" fillId="0" borderId="15" xfId="0" applyFont="1" applyBorder="1" applyAlignment="1">
      <alignment vertical="center"/>
    </xf>
    <xf numFmtId="164" fontId="2" fillId="0" borderId="12" xfId="0" applyFont="1" applyBorder="1" applyAlignment="1">
      <alignment vertical="center"/>
    </xf>
    <xf numFmtId="164" fontId="2" fillId="0" borderId="11" xfId="0" applyFont="1" applyBorder="1" applyAlignment="1">
      <alignment vertical="center" wrapText="1"/>
    </xf>
    <xf numFmtId="164" fontId="5" fillId="4" borderId="4" xfId="0" applyFont="1" applyFill="1" applyBorder="1" applyAlignment="1">
      <alignment horizontal="centerContinuous" vertical="center" wrapText="1"/>
    </xf>
    <xf numFmtId="164" fontId="5" fillId="4" borderId="0" xfId="0" applyFont="1" applyFill="1" applyBorder="1" applyAlignment="1">
      <alignment horizontal="centerContinuous" vertical="center" wrapText="1"/>
    </xf>
    <xf numFmtId="164" fontId="5" fillId="4" borderId="5" xfId="0" applyFont="1" applyFill="1" applyBorder="1" applyAlignment="1">
      <alignment horizontal="centerContinuous" vertical="center" wrapText="1"/>
    </xf>
    <xf numFmtId="164" fontId="1" fillId="0" borderId="0" xfId="0" applyFont="1" applyAlignment="1">
      <alignment vertical="center"/>
    </xf>
    <xf numFmtId="164" fontId="1" fillId="0" borderId="0" xfId="0" applyFont="1" applyAlignment="1" applyProtection="1">
      <alignment horizontal="left" vertical="center"/>
    </xf>
    <xf numFmtId="164" fontId="2" fillId="0" borderId="0" xfId="0" applyFont="1" applyAlignment="1">
      <alignment vertical="center"/>
    </xf>
    <xf numFmtId="164" fontId="2" fillId="0" borderId="0" xfId="0" applyFont="1" applyAlignment="1" applyProtection="1">
      <alignment horizontal="left" vertical="center"/>
    </xf>
    <xf numFmtId="164" fontId="0" fillId="2" borderId="0" xfId="0" applyFill="1" applyAlignment="1">
      <alignment vertical="center"/>
    </xf>
    <xf numFmtId="164" fontId="3" fillId="0" borderId="0" xfId="0" applyFont="1" applyAlignment="1">
      <alignment vertical="center"/>
    </xf>
    <xf numFmtId="164" fontId="3" fillId="3" borderId="0" xfId="0" applyFont="1" applyFill="1" applyBorder="1" applyAlignment="1">
      <alignment vertical="center"/>
    </xf>
    <xf numFmtId="164" fontId="4" fillId="3" borderId="0" xfId="0" applyFont="1" applyFill="1" applyBorder="1" applyAlignment="1" applyProtection="1">
      <alignment horizontal="centerContinuous" vertical="center"/>
    </xf>
    <xf numFmtId="164" fontId="0" fillId="0" borderId="1" xfId="0" applyBorder="1" applyAlignment="1">
      <alignment vertical="center"/>
    </xf>
    <xf numFmtId="164" fontId="0" fillId="0" borderId="2" xfId="0" applyBorder="1" applyAlignment="1">
      <alignment vertical="center"/>
    </xf>
    <xf numFmtId="164" fontId="0" fillId="0" borderId="2" xfId="0" applyFont="1" applyBorder="1" applyAlignment="1">
      <alignment vertical="center"/>
    </xf>
    <xf numFmtId="164" fontId="0" fillId="0" borderId="3" xfId="0" applyBorder="1" applyAlignment="1">
      <alignment vertical="center"/>
    </xf>
    <xf numFmtId="164" fontId="0" fillId="0" borderId="11" xfId="0" applyFont="1" applyBorder="1" applyAlignment="1">
      <alignment vertical="center"/>
    </xf>
    <xf numFmtId="164" fontId="0" fillId="0" borderId="12" xfId="0" applyFont="1" applyBorder="1" applyAlignment="1">
      <alignment vertical="center"/>
    </xf>
    <xf numFmtId="164" fontId="6" fillId="0" borderId="0" xfId="0" applyFont="1" applyBorder="1" applyAlignment="1">
      <alignment vertical="center"/>
    </xf>
    <xf numFmtId="166" fontId="2" fillId="0" borderId="18" xfId="0" applyNumberFormat="1" applyFont="1" applyBorder="1" applyAlignment="1">
      <alignment vertical="center"/>
    </xf>
    <xf numFmtId="164" fontId="2" fillId="0" borderId="11" xfId="0" applyFont="1" applyBorder="1" applyAlignment="1">
      <alignment horizontal="center" vertical="center" wrapText="1"/>
    </xf>
    <xf numFmtId="165" fontId="2" fillId="0" borderId="11" xfId="0" applyNumberFormat="1" applyFont="1" applyBorder="1" applyAlignment="1">
      <alignment horizontal="center" vertical="center" wrapText="1"/>
    </xf>
    <xf numFmtId="164" fontId="2" fillId="0" borderId="13" xfId="0" applyFont="1" applyBorder="1" applyAlignment="1">
      <alignment horizontal="center" vertical="center"/>
    </xf>
    <xf numFmtId="164" fontId="2" fillId="0" borderId="14" xfId="0" applyFont="1" applyBorder="1" applyAlignment="1">
      <alignment vertical="center" wrapText="1"/>
    </xf>
    <xf numFmtId="164" fontId="2" fillId="0" borderId="14" xfId="0" applyFont="1" applyBorder="1" applyAlignment="1">
      <alignment horizontal="center" vertical="center" wrapText="1"/>
    </xf>
    <xf numFmtId="165" fontId="2" fillId="0" borderId="14" xfId="0" applyNumberFormat="1" applyFont="1" applyBorder="1" applyAlignment="1">
      <alignment horizontal="center" vertical="center" wrapText="1"/>
    </xf>
    <xf numFmtId="164" fontId="2" fillId="0" borderId="19" xfId="0" applyFont="1" applyBorder="1" applyAlignment="1">
      <alignment horizontal="center" vertical="center"/>
    </xf>
    <xf numFmtId="164" fontId="2" fillId="0" borderId="20" xfId="0" applyFont="1" applyBorder="1" applyAlignment="1">
      <alignment horizontal="center" vertical="center"/>
    </xf>
    <xf numFmtId="165" fontId="2" fillId="0" borderId="20" xfId="0" applyNumberFormat="1" applyFont="1" applyBorder="1" applyAlignment="1">
      <alignment horizontal="center" vertical="center"/>
    </xf>
    <xf numFmtId="164" fontId="2" fillId="0" borderId="20" xfId="0" applyFont="1" applyBorder="1" applyAlignment="1">
      <alignment vertical="center" wrapText="1"/>
    </xf>
    <xf numFmtId="164" fontId="2" fillId="0" borderId="20" xfId="0" applyFont="1" applyBorder="1" applyAlignment="1">
      <alignment horizontal="centerContinuous" vertical="center"/>
    </xf>
    <xf numFmtId="166" fontId="2" fillId="0" borderId="21" xfId="0" applyNumberFormat="1" applyFont="1" applyBorder="1" applyAlignment="1">
      <alignment vertical="center"/>
    </xf>
    <xf numFmtId="164" fontId="10" fillId="0" borderId="11" xfId="0" applyFont="1" applyBorder="1" applyAlignment="1">
      <alignment vertical="center" wrapText="1"/>
    </xf>
    <xf numFmtId="164" fontId="2" fillId="0" borderId="19" xfId="0" applyFont="1" applyBorder="1" applyAlignment="1">
      <alignment horizontal="centerContinuous" vertical="center"/>
    </xf>
    <xf numFmtId="164" fontId="2" fillId="0" borderId="20" xfId="0" applyFont="1" applyBorder="1" applyAlignment="1">
      <alignment horizontal="center" vertical="center" wrapText="1"/>
    </xf>
    <xf numFmtId="165" fontId="2" fillId="0" borderId="20" xfId="0" applyNumberFormat="1" applyFont="1" applyBorder="1" applyAlignment="1">
      <alignment horizontal="center" vertical="center" wrapText="1"/>
    </xf>
    <xf numFmtId="164" fontId="13" fillId="0" borderId="0" xfId="0" applyFont="1" applyBorder="1" applyAlignment="1">
      <alignment vertical="center"/>
    </xf>
    <xf numFmtId="164" fontId="13" fillId="0" borderId="0" xfId="0" applyFont="1" applyAlignment="1">
      <alignment vertical="center"/>
    </xf>
    <xf numFmtId="164" fontId="2" fillId="0" borderId="11" xfId="0" applyFont="1" applyBorder="1" applyAlignment="1">
      <alignment horizontal="center" vertical="center"/>
    </xf>
    <xf numFmtId="164" fontId="5" fillId="4" borderId="4" xfId="0" applyFont="1" applyFill="1" applyBorder="1" applyAlignment="1">
      <alignment horizontal="centerContinuous" vertical="center"/>
    </xf>
    <xf numFmtId="164" fontId="5" fillId="4" borderId="0" xfId="0" applyFont="1" applyFill="1" applyBorder="1" applyAlignment="1">
      <alignment horizontal="centerContinuous" vertical="center"/>
    </xf>
    <xf numFmtId="164" fontId="5" fillId="4" borderId="5" xfId="0" applyFont="1" applyFill="1" applyBorder="1" applyAlignment="1">
      <alignment horizontal="centerContinuous" vertical="center"/>
    </xf>
    <xf numFmtId="164" fontId="2" fillId="0" borderId="20" xfId="0" applyFont="1" applyBorder="1" applyAlignment="1">
      <alignment horizontal="centerContinuous" vertical="center" wrapText="1"/>
    </xf>
    <xf numFmtId="166" fontId="2" fillId="0" borderId="21" xfId="0" applyNumberFormat="1" applyFont="1" applyBorder="1" applyAlignment="1">
      <alignment horizontal="right" vertical="center" wrapText="1"/>
    </xf>
    <xf numFmtId="164" fontId="2" fillId="0" borderId="16" xfId="0" applyFont="1" applyBorder="1" applyAlignment="1">
      <alignment horizontal="centerContinuous" vertical="center"/>
    </xf>
    <xf numFmtId="165" fontId="0" fillId="0" borderId="0" xfId="0" applyNumberFormat="1" applyAlignment="1">
      <alignment vertical="center"/>
    </xf>
    <xf numFmtId="164" fontId="2" fillId="0" borderId="22" xfId="0" applyFont="1" applyBorder="1" applyAlignment="1">
      <alignment vertical="center" wrapText="1"/>
    </xf>
    <xf numFmtId="49" fontId="2" fillId="0" borderId="20" xfId="0" applyNumberFormat="1" applyFont="1" applyBorder="1" applyAlignment="1">
      <alignment horizontal="center" vertical="center" wrapText="1"/>
    </xf>
    <xf numFmtId="164" fontId="0" fillId="0" borderId="6" xfId="0" applyBorder="1" applyAlignment="1">
      <alignment vertical="center"/>
    </xf>
    <xf numFmtId="164" fontId="0" fillId="0" borderId="7" xfId="0" applyBorder="1" applyAlignment="1">
      <alignment vertical="center"/>
    </xf>
    <xf numFmtId="164" fontId="0" fillId="0" borderId="8" xfId="0" applyBorder="1" applyAlignment="1">
      <alignment vertical="center"/>
    </xf>
    <xf numFmtId="164" fontId="0" fillId="0" borderId="9" xfId="0" applyBorder="1" applyAlignment="1">
      <alignment vertical="center"/>
    </xf>
    <xf numFmtId="164" fontId="0" fillId="0" borderId="10" xfId="0" applyBorder="1" applyAlignment="1">
      <alignment vertical="center"/>
    </xf>
    <xf numFmtId="164" fontId="2" fillId="0" borderId="20" xfId="0" applyFont="1" applyBorder="1" applyAlignment="1">
      <alignment horizontal="left" vertical="center" wrapText="1"/>
    </xf>
    <xf numFmtId="164" fontId="1" fillId="0" borderId="0" xfId="0" applyFont="1" applyBorder="1" applyAlignment="1">
      <alignment vertical="center"/>
    </xf>
    <xf numFmtId="164" fontId="2" fillId="0" borderId="0" xfId="0" applyFont="1" applyBorder="1" applyAlignment="1">
      <alignment vertical="center"/>
    </xf>
    <xf numFmtId="49" fontId="2" fillId="0" borderId="11" xfId="0" applyNumberFormat="1" applyFont="1" applyBorder="1" applyAlignment="1">
      <alignment horizontal="center" vertical="center" wrapText="1"/>
    </xf>
    <xf numFmtId="165" fontId="2" fillId="0" borderId="20" xfId="0" quotePrefix="1" applyNumberFormat="1" applyFont="1" applyBorder="1" applyAlignment="1">
      <alignment horizontal="center" vertical="center" wrapText="1"/>
    </xf>
    <xf numFmtId="164" fontId="0" fillId="2" borderId="0" xfId="0" applyFill="1" applyAlignment="1">
      <alignment horizontal="centerContinuous" vertical="center"/>
    </xf>
    <xf numFmtId="164" fontId="4" fillId="3" borderId="0" xfId="0" applyFont="1" applyFill="1" applyBorder="1" applyAlignment="1">
      <alignment horizontal="centerContinuous" vertical="center"/>
    </xf>
    <xf numFmtId="164" fontId="2" fillId="0" borderId="14" xfId="0" applyFont="1" applyBorder="1" applyAlignment="1">
      <alignment horizontal="centerContinuous" vertical="center" wrapText="1"/>
    </xf>
    <xf numFmtId="166" fontId="2" fillId="0" borderId="15" xfId="0" applyNumberFormat="1" applyFont="1" applyBorder="1" applyAlignment="1">
      <alignment horizontal="right" vertical="center" wrapText="1"/>
    </xf>
    <xf numFmtId="165" fontId="12" fillId="0" borderId="0" xfId="0" applyNumberFormat="1" applyFont="1" applyAlignment="1">
      <alignment vertical="center"/>
    </xf>
    <xf numFmtId="166" fontId="12" fillId="0" borderId="0" xfId="0" applyNumberFormat="1" applyFont="1" applyAlignment="1">
      <alignment vertical="center"/>
    </xf>
    <xf numFmtId="164" fontId="2" fillId="0" borderId="0" xfId="0" applyFont="1" applyAlignment="1">
      <alignment vertical="center" wrapText="1"/>
    </xf>
    <xf numFmtId="164" fontId="10" fillId="0" borderId="0" xfId="0" applyFont="1" applyAlignment="1">
      <alignment vertical="center" wrapText="1"/>
    </xf>
    <xf numFmtId="164" fontId="5" fillId="4" borderId="4" xfId="0" applyFont="1" applyFill="1" applyBorder="1" applyAlignment="1">
      <alignment horizontal="centerContinuous" wrapText="1"/>
    </xf>
    <xf numFmtId="164" fontId="2" fillId="0" borderId="19" xfId="0" applyFont="1" applyBorder="1" applyAlignment="1">
      <alignment horizontal="centerContinuous" vertical="center" wrapText="1"/>
    </xf>
    <xf numFmtId="164" fontId="0" fillId="0" borderId="0" xfId="0" applyBorder="1"/>
    <xf numFmtId="164" fontId="2" fillId="0" borderId="25" xfId="0" applyFont="1" applyBorder="1" applyAlignment="1">
      <alignment horizontal="centerContinuous" vertical="center"/>
    </xf>
    <xf numFmtId="49" fontId="2" fillId="0" borderId="26" xfId="0" applyNumberFormat="1" applyFont="1" applyBorder="1" applyAlignment="1">
      <alignment horizontal="center" vertical="center" wrapText="1"/>
    </xf>
    <xf numFmtId="165" fontId="2" fillId="0" borderId="26" xfId="0" applyNumberFormat="1" applyFont="1" applyBorder="1" applyAlignment="1">
      <alignment horizontal="center" vertical="center" wrapText="1"/>
    </xf>
    <xf numFmtId="164" fontId="2" fillId="0" borderId="26" xfId="0" applyFont="1" applyBorder="1" applyAlignment="1">
      <alignment vertical="center" wrapText="1"/>
    </xf>
    <xf numFmtId="164" fontId="2" fillId="0" borderId="26" xfId="0" applyFont="1" applyBorder="1" applyAlignment="1">
      <alignment horizontal="centerContinuous" vertical="center"/>
    </xf>
    <xf numFmtId="166" fontId="2" fillId="0" borderId="27" xfId="0" applyNumberFormat="1" applyFont="1" applyBorder="1" applyAlignment="1">
      <alignment vertical="center"/>
    </xf>
    <xf numFmtId="164" fontId="2" fillId="0" borderId="11" xfId="0" applyFont="1" applyBorder="1" applyAlignment="1">
      <alignment horizontal="centerContinuous" vertical="center" wrapText="1"/>
    </xf>
    <xf numFmtId="166" fontId="2" fillId="0" borderId="12" xfId="0" applyNumberFormat="1" applyFont="1" applyBorder="1" applyAlignment="1">
      <alignment horizontal="right" vertical="center" wrapText="1"/>
    </xf>
    <xf numFmtId="166" fontId="14" fillId="0" borderId="12" xfId="0" applyNumberFormat="1" applyFont="1" applyBorder="1" applyAlignment="1"/>
    <xf numFmtId="164" fontId="2" fillId="0" borderId="14" xfId="0" applyFont="1" applyBorder="1" applyAlignment="1">
      <alignment horizontal="center" vertical="center"/>
    </xf>
    <xf numFmtId="164" fontId="2" fillId="0" borderId="28" xfId="0" applyFont="1" applyBorder="1" applyAlignment="1">
      <alignment horizontal="centerContinuous" vertical="center"/>
    </xf>
    <xf numFmtId="164" fontId="2" fillId="0" borderId="23" xfId="0" applyFont="1" applyBorder="1" applyAlignment="1">
      <alignment vertical="center" wrapText="1"/>
    </xf>
    <xf numFmtId="164" fontId="2" fillId="0" borderId="23" xfId="0" applyFont="1" applyBorder="1" applyAlignment="1">
      <alignment horizontal="centerContinuous" vertical="center" wrapText="1"/>
    </xf>
    <xf numFmtId="166" fontId="2" fillId="0" borderId="24" xfId="0" applyNumberFormat="1" applyFont="1" applyBorder="1" applyAlignment="1">
      <alignment horizontal="right" vertical="center" wrapText="1"/>
    </xf>
    <xf numFmtId="164" fontId="2" fillId="0" borderId="26" xfId="0" applyFont="1" applyBorder="1" applyAlignment="1">
      <alignment vertical="center"/>
    </xf>
    <xf numFmtId="164" fontId="2" fillId="0" borderId="23" xfId="0" applyFont="1" applyBorder="1" applyAlignment="1">
      <alignment horizontal="centerContinuous" vertical="center"/>
    </xf>
    <xf numFmtId="166" fontId="2" fillId="0" borderId="24" xfId="0" applyNumberFormat="1" applyFont="1" applyBorder="1" applyAlignment="1">
      <alignment vertical="center"/>
    </xf>
    <xf numFmtId="164" fontId="2" fillId="0" borderId="17" xfId="0" applyFont="1" applyBorder="1" applyAlignment="1">
      <alignment horizontal="center" vertical="center" wrapText="1"/>
    </xf>
    <xf numFmtId="164" fontId="2" fillId="0" borderId="17" xfId="0" applyFont="1" applyBorder="1" applyAlignment="1">
      <alignment vertical="center" wrapText="1"/>
    </xf>
    <xf numFmtId="167" fontId="2" fillId="0" borderId="20" xfId="0" applyNumberFormat="1" applyFont="1" applyBorder="1" applyAlignment="1">
      <alignment horizontal="centerContinuous" vertical="center" wrapText="1"/>
    </xf>
    <xf numFmtId="166" fontId="2" fillId="0" borderId="21" xfId="0" applyNumberFormat="1" applyFont="1" applyBorder="1" applyAlignment="1">
      <alignment horizontal="right" vertical="center" wrapText="1" indent="1"/>
    </xf>
    <xf numFmtId="164" fontId="2" fillId="0" borderId="31" xfId="0" applyFont="1" applyBorder="1" applyAlignment="1">
      <alignment vertical="center" wrapText="1"/>
    </xf>
    <xf numFmtId="165" fontId="2" fillId="0" borderId="17" xfId="0" applyNumberFormat="1" applyFont="1" applyBorder="1" applyAlignment="1">
      <alignment horizontal="center" vertical="center" wrapText="1"/>
    </xf>
    <xf numFmtId="164" fontId="2" fillId="0" borderId="17" xfId="0" applyFont="1" applyBorder="1" applyAlignment="1">
      <alignment horizontal="centerContinuous" vertical="center" wrapText="1"/>
    </xf>
    <xf numFmtId="164" fontId="16" fillId="0" borderId="0" xfId="0" applyFont="1" applyAlignment="1">
      <alignment vertical="center"/>
    </xf>
    <xf numFmtId="164" fontId="2" fillId="0" borderId="14" xfId="0" applyFont="1" applyBorder="1" applyAlignment="1">
      <alignment horizontal="center" vertical="center"/>
    </xf>
    <xf numFmtId="164" fontId="2" fillId="0" borderId="33" xfId="0" applyFont="1" applyBorder="1" applyAlignment="1">
      <alignment horizontal="centerContinuous" vertical="center"/>
    </xf>
    <xf numFmtId="164" fontId="2" fillId="0" borderId="11" xfId="0" applyFont="1" applyBorder="1" applyAlignment="1">
      <alignment horizontal="center" vertical="center" wrapText="1"/>
    </xf>
    <xf numFmtId="165" fontId="2" fillId="0" borderId="11" xfId="0" applyNumberFormat="1" applyFont="1" applyBorder="1" applyAlignment="1">
      <alignment horizontal="center" vertical="center" wrapText="1"/>
    </xf>
    <xf numFmtId="164" fontId="2" fillId="0" borderId="20" xfId="0" quotePrefix="1" applyFont="1" applyBorder="1" applyAlignment="1">
      <alignment horizontal="centerContinuous" vertical="center"/>
    </xf>
    <xf numFmtId="166" fontId="2" fillId="0" borderId="21" xfId="0" applyNumberFormat="1" applyFont="1" applyFill="1" applyBorder="1" applyAlignment="1">
      <alignment vertical="center"/>
    </xf>
    <xf numFmtId="165" fontId="2" fillId="0" borderId="23" xfId="0" applyNumberFormat="1" applyFont="1" applyBorder="1" applyAlignment="1">
      <alignment horizontal="center" vertical="center" wrapText="1"/>
    </xf>
    <xf numFmtId="164" fontId="0" fillId="0" borderId="11" xfId="0" applyBorder="1" applyAlignment="1">
      <alignment horizontal="left" vertical="center" wrapText="1"/>
    </xf>
    <xf numFmtId="164" fontId="2" fillId="0" borderId="11" xfId="0" applyFont="1" applyBorder="1" applyAlignment="1">
      <alignment horizontal="center" vertical="center" wrapText="1"/>
    </xf>
    <xf numFmtId="165" fontId="2" fillId="0" borderId="11" xfId="0" applyNumberFormat="1" applyFont="1" applyBorder="1" applyAlignment="1">
      <alignment horizontal="center" vertical="center" wrapText="1"/>
    </xf>
    <xf numFmtId="164" fontId="0" fillId="0" borderId="14" xfId="0" applyBorder="1" applyAlignment="1">
      <alignment horizontal="left" vertical="center" wrapText="1"/>
    </xf>
    <xf numFmtId="166" fontId="14" fillId="0" borderId="15" xfId="0" applyNumberFormat="1" applyFont="1" applyBorder="1" applyAlignment="1"/>
    <xf numFmtId="164" fontId="2" fillId="0" borderId="23" xfId="0" applyFont="1" applyFill="1" applyBorder="1" applyAlignment="1">
      <alignment vertical="center" wrapText="1"/>
    </xf>
    <xf numFmtId="164" fontId="2" fillId="0" borderId="35" xfId="0" applyFont="1" applyBorder="1" applyAlignment="1">
      <alignment horizontal="centerContinuous" vertical="center"/>
    </xf>
    <xf numFmtId="164" fontId="2" fillId="0" borderId="30" xfId="0" applyFont="1" applyBorder="1" applyAlignment="1">
      <alignment vertical="center" wrapText="1"/>
    </xf>
    <xf numFmtId="164" fontId="2" fillId="0" borderId="30" xfId="0" applyFont="1" applyBorder="1" applyAlignment="1">
      <alignment horizontal="left" vertical="center" wrapText="1"/>
    </xf>
    <xf numFmtId="166" fontId="2" fillId="0" borderId="29" xfId="0" applyNumberFormat="1" applyFont="1" applyBorder="1" applyAlignment="1">
      <alignment vertical="center"/>
    </xf>
    <xf numFmtId="164" fontId="2" fillId="0" borderId="30" xfId="0" applyFont="1" applyBorder="1" applyAlignment="1">
      <alignment horizontal="center" vertical="center" wrapText="1"/>
    </xf>
    <xf numFmtId="165" fontId="2" fillId="0" borderId="30" xfId="0" applyNumberFormat="1" applyFont="1" applyBorder="1" applyAlignment="1">
      <alignment horizontal="center" vertical="center" wrapText="1"/>
    </xf>
    <xf numFmtId="165" fontId="2" fillId="0" borderId="26" xfId="0" applyNumberFormat="1" applyFont="1" applyBorder="1" applyAlignment="1">
      <alignment horizontal="center" vertical="center"/>
    </xf>
    <xf numFmtId="164" fontId="2" fillId="0" borderId="11" xfId="0" applyFont="1" applyBorder="1" applyAlignment="1">
      <alignment horizontal="center" vertical="center" wrapText="1"/>
    </xf>
    <xf numFmtId="168" fontId="2" fillId="0" borderId="11" xfId="0" applyNumberFormat="1" applyFont="1" applyBorder="1" applyAlignment="1">
      <alignment horizontal="center" vertical="center" wrapText="1"/>
    </xf>
    <xf numFmtId="164" fontId="2" fillId="0" borderId="11" xfId="0" applyFont="1" applyBorder="1" applyAlignment="1">
      <alignment horizontal="center" vertical="center"/>
    </xf>
    <xf numFmtId="164" fontId="2" fillId="0" borderId="23" xfId="0" applyFont="1" applyBorder="1" applyAlignment="1">
      <alignment horizontal="center" vertical="center"/>
    </xf>
    <xf numFmtId="166" fontId="2" fillId="0" borderId="24" xfId="0" applyNumberFormat="1" applyFont="1" applyBorder="1" applyAlignment="1">
      <alignment horizontal="right" vertical="center"/>
    </xf>
    <xf numFmtId="164" fontId="2" fillId="0" borderId="23" xfId="0" applyFont="1" applyBorder="1" applyAlignment="1">
      <alignment horizontal="center" vertical="center" wrapText="1"/>
    </xf>
    <xf numFmtId="164" fontId="2" fillId="0" borderId="11" xfId="0" applyFont="1" applyBorder="1" applyAlignment="1">
      <alignment horizontal="center" vertical="center" wrapText="1"/>
    </xf>
    <xf numFmtId="165" fontId="2" fillId="0" borderId="23"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164" fontId="2" fillId="0" borderId="14" xfId="0" applyFont="1" applyBorder="1" applyAlignment="1">
      <alignment horizontal="center" vertical="center" wrapText="1"/>
    </xf>
    <xf numFmtId="164" fontId="2" fillId="0" borderId="36" xfId="0" applyFont="1" applyBorder="1" applyAlignment="1">
      <alignment horizontal="centerContinuous" vertical="center"/>
    </xf>
    <xf numFmtId="164" fontId="2" fillId="0" borderId="37" xfId="0" applyFont="1" applyBorder="1" applyAlignment="1">
      <alignment horizontal="center" vertical="center"/>
    </xf>
    <xf numFmtId="164" fontId="2" fillId="0" borderId="37" xfId="0" applyFont="1" applyBorder="1" applyAlignment="1">
      <alignment vertical="center"/>
    </xf>
    <xf numFmtId="164" fontId="2" fillId="0" borderId="37" xfId="0" applyFont="1" applyBorder="1" applyAlignment="1">
      <alignment horizontal="centerContinuous" vertical="center"/>
    </xf>
    <xf numFmtId="166" fontId="2" fillId="0" borderId="38" xfId="0" applyNumberFormat="1" applyFont="1" applyBorder="1" applyAlignment="1">
      <alignment vertical="center"/>
    </xf>
    <xf numFmtId="164" fontId="2" fillId="0" borderId="39" xfId="0" applyFont="1" applyBorder="1" applyAlignment="1">
      <alignment horizontal="centerContinuous" vertical="center"/>
    </xf>
    <xf numFmtId="164" fontId="2" fillId="0" borderId="40" xfId="0" applyFont="1" applyBorder="1" applyAlignment="1">
      <alignment horizontal="center" vertical="center" wrapText="1"/>
    </xf>
    <xf numFmtId="165" fontId="2" fillId="0" borderId="40" xfId="0" applyNumberFormat="1" applyFont="1" applyBorder="1" applyAlignment="1">
      <alignment horizontal="center" vertical="center" wrapText="1"/>
    </xf>
    <xf numFmtId="164" fontId="2" fillId="0" borderId="40" xfId="0" applyFont="1" applyBorder="1" applyAlignment="1">
      <alignment vertical="center" wrapText="1"/>
    </xf>
    <xf numFmtId="164" fontId="2" fillId="0" borderId="40" xfId="0" applyFont="1" applyBorder="1" applyAlignment="1">
      <alignment horizontal="centerContinuous" vertical="center" wrapText="1"/>
    </xf>
    <xf numFmtId="166" fontId="2" fillId="0" borderId="41" xfId="0" applyNumberFormat="1" applyFont="1" applyBorder="1" applyAlignment="1">
      <alignment horizontal="right" vertical="center" wrapText="1"/>
    </xf>
    <xf numFmtId="164" fontId="2" fillId="0" borderId="42" xfId="0" applyFont="1" applyBorder="1" applyAlignment="1">
      <alignment horizontal="centerContinuous" vertical="center"/>
    </xf>
    <xf numFmtId="164" fontId="2" fillId="0" borderId="43" xfId="0" applyFont="1" applyBorder="1" applyAlignment="1">
      <alignment horizontal="center" vertical="center"/>
    </xf>
    <xf numFmtId="164" fontId="2" fillId="0" borderId="43" xfId="0" applyFont="1" applyBorder="1" applyAlignment="1">
      <alignment horizontal="centerContinuous" vertical="center"/>
    </xf>
    <xf numFmtId="164" fontId="2" fillId="0" borderId="43" xfId="0" applyFont="1" applyBorder="1" applyAlignment="1">
      <alignment horizontal="center" vertical="center" wrapText="1"/>
    </xf>
    <xf numFmtId="165" fontId="2" fillId="0" borderId="43" xfId="0" applyNumberFormat="1" applyFont="1" applyBorder="1" applyAlignment="1">
      <alignment horizontal="center" vertical="center" wrapText="1"/>
    </xf>
    <xf numFmtId="164" fontId="2" fillId="0" borderId="43" xfId="0" applyFont="1" applyBorder="1" applyAlignment="1">
      <alignment vertical="center" wrapText="1"/>
    </xf>
    <xf numFmtId="166" fontId="2" fillId="0" borderId="44" xfId="0" applyNumberFormat="1" applyFont="1" applyBorder="1" applyAlignment="1">
      <alignment vertical="center"/>
    </xf>
    <xf numFmtId="164" fontId="2" fillId="0" borderId="42" xfId="0" applyFont="1" applyBorder="1" applyAlignment="1">
      <alignment horizontal="center" vertical="center"/>
    </xf>
    <xf numFmtId="165" fontId="2" fillId="0" borderId="43" xfId="0" applyNumberFormat="1" applyFont="1" applyBorder="1" applyAlignment="1">
      <alignment horizontal="center" vertical="center"/>
    </xf>
    <xf numFmtId="164" fontId="2" fillId="0" borderId="43" xfId="0" applyFont="1" applyBorder="1" applyAlignment="1">
      <alignment horizontal="centerContinuous" vertical="center" wrapText="1"/>
    </xf>
    <xf numFmtId="166" fontId="2" fillId="0" borderId="44" xfId="0" applyNumberFormat="1" applyFont="1" applyBorder="1" applyAlignment="1">
      <alignment horizontal="right" vertical="center" wrapText="1"/>
    </xf>
    <xf numFmtId="164" fontId="2" fillId="0" borderId="46" xfId="0" applyFont="1" applyBorder="1" applyAlignment="1">
      <alignment horizontal="centerContinuous" vertical="center"/>
    </xf>
    <xf numFmtId="164" fontId="2" fillId="0" borderId="47" xfId="0" applyFont="1" applyBorder="1" applyAlignment="1">
      <alignment horizontal="center" vertical="center" wrapText="1"/>
    </xf>
    <xf numFmtId="165" fontId="2" fillId="0" borderId="47" xfId="0" applyNumberFormat="1" applyFont="1" applyBorder="1" applyAlignment="1">
      <alignment horizontal="center" vertical="center"/>
    </xf>
    <xf numFmtId="164" fontId="2" fillId="0" borderId="47" xfId="0" applyFont="1" applyBorder="1" applyAlignment="1">
      <alignment vertical="center" wrapText="1"/>
    </xf>
    <xf numFmtId="166" fontId="2" fillId="0" borderId="48" xfId="0" applyNumberFormat="1" applyFont="1" applyBorder="1" applyAlignment="1">
      <alignment horizontal="right" vertical="center" wrapText="1"/>
    </xf>
    <xf numFmtId="164" fontId="2" fillId="0" borderId="40" xfId="0" applyFont="1" applyBorder="1" applyAlignment="1">
      <alignment horizontal="center" vertical="center"/>
    </xf>
    <xf numFmtId="165" fontId="2" fillId="0" borderId="40" xfId="0" applyNumberFormat="1" applyFont="1" applyBorder="1" applyAlignment="1">
      <alignment horizontal="center" vertical="center"/>
    </xf>
    <xf numFmtId="164" fontId="2" fillId="0" borderId="40" xfId="0" applyFont="1" applyBorder="1" applyAlignment="1">
      <alignment horizontal="centerContinuous" vertical="center"/>
    </xf>
    <xf numFmtId="166" fontId="2" fillId="0" borderId="41" xfId="0" applyNumberFormat="1" applyFont="1" applyBorder="1" applyAlignment="1">
      <alignment vertical="center"/>
    </xf>
    <xf numFmtId="49" fontId="8" fillId="5" borderId="36" xfId="0" applyNumberFormat="1" applyFont="1" applyFill="1" applyBorder="1" applyAlignment="1">
      <alignment horizontal="centerContinuous" vertical="center"/>
    </xf>
    <xf numFmtId="49" fontId="8" fillId="5" borderId="37" xfId="0" applyNumberFormat="1" applyFont="1" applyFill="1" applyBorder="1" applyAlignment="1">
      <alignment horizontal="centerContinuous" vertical="center"/>
    </xf>
    <xf numFmtId="165" fontId="9" fillId="5" borderId="37" xfId="0" applyNumberFormat="1" applyFont="1" applyFill="1" applyBorder="1" applyAlignment="1">
      <alignment horizontal="centerContinuous" vertical="center"/>
    </xf>
    <xf numFmtId="49" fontId="9" fillId="5" borderId="38" xfId="0" applyNumberFormat="1" applyFont="1" applyFill="1" applyBorder="1" applyAlignment="1">
      <alignment horizontal="centerContinuous" vertical="center"/>
    </xf>
    <xf numFmtId="49" fontId="8" fillId="5" borderId="50" xfId="0" applyNumberFormat="1" applyFont="1" applyFill="1" applyBorder="1" applyAlignment="1">
      <alignment horizontal="centerContinuous" vertical="center"/>
    </xf>
    <xf numFmtId="49" fontId="8" fillId="5" borderId="51" xfId="0" applyNumberFormat="1" applyFont="1" applyFill="1" applyBorder="1" applyAlignment="1">
      <alignment horizontal="centerContinuous" vertical="center"/>
    </xf>
    <xf numFmtId="165" fontId="9" fillId="5" borderId="51" xfId="0" applyNumberFormat="1" applyFont="1" applyFill="1" applyBorder="1" applyAlignment="1">
      <alignment horizontal="centerContinuous" vertical="center"/>
    </xf>
    <xf numFmtId="49" fontId="9" fillId="5" borderId="52" xfId="0" applyNumberFormat="1" applyFont="1" applyFill="1" applyBorder="1" applyAlignment="1">
      <alignment horizontal="centerContinuous" vertical="center"/>
    </xf>
    <xf numFmtId="14" fontId="2" fillId="0" borderId="11" xfId="0" applyNumberFormat="1" applyFont="1" applyBorder="1" applyAlignment="1">
      <alignment horizontal="center" vertical="center"/>
    </xf>
    <xf numFmtId="164" fontId="2" fillId="0" borderId="13" xfId="0" applyFont="1" applyBorder="1" applyAlignment="1">
      <alignment horizontal="centerContinuous" vertical="center" wrapText="1"/>
    </xf>
    <xf numFmtId="49" fontId="8" fillId="5" borderId="50" xfId="0" applyNumberFormat="1" applyFont="1" applyFill="1" applyBorder="1" applyAlignment="1">
      <alignment horizontal="centerContinuous" vertical="center" wrapText="1"/>
    </xf>
    <xf numFmtId="49" fontId="8" fillId="5" borderId="51" xfId="0" applyNumberFormat="1" applyFont="1" applyFill="1" applyBorder="1" applyAlignment="1">
      <alignment horizontal="centerContinuous" vertical="center" wrapText="1"/>
    </xf>
    <xf numFmtId="165" fontId="9" fillId="5" borderId="51" xfId="0" applyNumberFormat="1" applyFont="1" applyFill="1" applyBorder="1" applyAlignment="1">
      <alignment horizontal="centerContinuous" vertical="center" wrapText="1"/>
    </xf>
    <xf numFmtId="49" fontId="9" fillId="5" borderId="52" xfId="0" applyNumberFormat="1" applyFont="1" applyFill="1" applyBorder="1" applyAlignment="1">
      <alignment horizontal="centerContinuous" vertical="center" wrapText="1"/>
    </xf>
    <xf numFmtId="165" fontId="2" fillId="0" borderId="55" xfId="0" applyNumberFormat="1" applyFont="1" applyBorder="1" applyAlignment="1">
      <alignment horizontal="center" vertical="center"/>
    </xf>
    <xf numFmtId="164" fontId="2" fillId="0" borderId="55" xfId="0" applyFont="1" applyBorder="1" applyAlignment="1">
      <alignment vertical="center" wrapText="1"/>
    </xf>
    <xf numFmtId="164" fontId="2" fillId="0" borderId="55" xfId="0" applyFont="1" applyBorder="1" applyAlignment="1">
      <alignment horizontal="centerContinuous" vertical="center"/>
    </xf>
    <xf numFmtId="166" fontId="2" fillId="0" borderId="54" xfId="0" applyNumberFormat="1" applyFont="1" applyBorder="1" applyAlignment="1">
      <alignment vertical="center"/>
    </xf>
    <xf numFmtId="49" fontId="8" fillId="5" borderId="58" xfId="0" applyNumberFormat="1" applyFont="1" applyFill="1" applyBorder="1" applyAlignment="1">
      <alignment horizontal="centerContinuous" vertical="center"/>
    </xf>
    <xf numFmtId="165" fontId="9" fillId="5" borderId="58" xfId="0" applyNumberFormat="1" applyFont="1" applyFill="1" applyBorder="1" applyAlignment="1">
      <alignment horizontal="centerContinuous" vertical="center"/>
    </xf>
    <xf numFmtId="49" fontId="9" fillId="5" borderId="60" xfId="0" applyNumberFormat="1" applyFont="1" applyFill="1" applyBorder="1" applyAlignment="1">
      <alignment horizontal="centerContinuous" vertical="center"/>
    </xf>
    <xf numFmtId="165" fontId="2" fillId="0" borderId="61" xfId="0" applyNumberFormat="1" applyFont="1" applyBorder="1" applyAlignment="1">
      <alignment horizontal="center" vertical="center"/>
    </xf>
    <xf numFmtId="164" fontId="2" fillId="0" borderId="61" xfId="0" applyFont="1" applyBorder="1" applyAlignment="1">
      <alignment vertical="center" wrapText="1"/>
    </xf>
    <xf numFmtId="164" fontId="2" fillId="0" borderId="61" xfId="0" applyFont="1" applyBorder="1" applyAlignment="1">
      <alignment horizontal="centerContinuous" vertical="center"/>
    </xf>
    <xf numFmtId="166" fontId="2" fillId="0" borderId="59" xfId="0" applyNumberFormat="1" applyFont="1" applyBorder="1" applyAlignment="1">
      <alignment vertical="center"/>
    </xf>
    <xf numFmtId="164" fontId="2" fillId="0" borderId="28" xfId="0" applyFont="1" applyBorder="1" applyAlignment="1">
      <alignment horizontal="center" vertical="center"/>
    </xf>
    <xf numFmtId="165" fontId="2" fillId="0" borderId="30" xfId="0" applyNumberFormat="1" applyFont="1" applyBorder="1" applyAlignment="1">
      <alignment horizontal="center" vertical="center"/>
    </xf>
    <xf numFmtId="164" fontId="2" fillId="0" borderId="30" xfId="0" applyFont="1" applyBorder="1" applyAlignment="1">
      <alignment horizontal="centerContinuous" vertical="center"/>
    </xf>
    <xf numFmtId="164" fontId="0" fillId="0" borderId="26" xfId="0" applyBorder="1" applyAlignment="1">
      <alignment horizontal="left" vertical="center" wrapText="1"/>
    </xf>
    <xf numFmtId="166" fontId="14" fillId="0" borderId="27" xfId="0" applyNumberFormat="1" applyFont="1" applyBorder="1" applyAlignment="1"/>
    <xf numFmtId="167" fontId="2" fillId="0" borderId="40" xfId="0" applyNumberFormat="1" applyFont="1" applyBorder="1" applyAlignment="1">
      <alignment horizontal="centerContinuous" vertical="center" wrapText="1"/>
    </xf>
    <xf numFmtId="166" fontId="2" fillId="0" borderId="41" xfId="0" applyNumberFormat="1" applyFont="1" applyBorder="1" applyAlignment="1">
      <alignment horizontal="right" vertical="center" wrapText="1" indent="1"/>
    </xf>
    <xf numFmtId="165" fontId="2" fillId="0" borderId="26" xfId="0" applyNumberFormat="1" applyFont="1" applyBorder="1" applyAlignment="1">
      <alignment horizontal="center" vertical="center" wrapText="1"/>
    </xf>
    <xf numFmtId="49" fontId="8" fillId="5" borderId="65" xfId="0" applyNumberFormat="1" applyFont="1" applyFill="1" applyBorder="1" applyAlignment="1">
      <alignment horizontal="centerContinuous" vertical="center"/>
    </xf>
    <xf numFmtId="49" fontId="8" fillId="5" borderId="66" xfId="0" applyNumberFormat="1" applyFont="1" applyFill="1" applyBorder="1" applyAlignment="1">
      <alignment horizontal="centerContinuous" vertical="center"/>
    </xf>
    <xf numFmtId="165" fontId="9" fillId="5" borderId="66" xfId="0" applyNumberFormat="1" applyFont="1" applyFill="1" applyBorder="1" applyAlignment="1">
      <alignment horizontal="centerContinuous" vertical="center"/>
    </xf>
    <xf numFmtId="49" fontId="9" fillId="5" borderId="67" xfId="0" applyNumberFormat="1" applyFont="1" applyFill="1" applyBorder="1" applyAlignment="1">
      <alignment horizontal="centerContinuous" vertical="center"/>
    </xf>
    <xf numFmtId="164" fontId="2" fillId="0" borderId="26" xfId="0" applyFont="1" applyBorder="1" applyAlignment="1">
      <alignment horizontal="centerContinuous" vertical="center" wrapText="1"/>
    </xf>
    <xf numFmtId="164" fontId="2" fillId="0" borderId="68" xfId="0" applyFont="1" applyBorder="1" applyAlignment="1">
      <alignment horizontal="centerContinuous" vertical="center"/>
    </xf>
    <xf numFmtId="164" fontId="2" fillId="0" borderId="69" xfId="0" applyFont="1" applyBorder="1" applyAlignment="1">
      <alignment horizontal="center" vertical="center"/>
    </xf>
    <xf numFmtId="169" fontId="2" fillId="0" borderId="69" xfId="0" quotePrefix="1" applyNumberFormat="1" applyFont="1" applyBorder="1" applyAlignment="1">
      <alignment horizontal="center" vertical="center"/>
    </xf>
    <xf numFmtId="164" fontId="2" fillId="0" borderId="69" xfId="0" applyFont="1" applyBorder="1" applyAlignment="1">
      <alignment vertical="center" wrapText="1"/>
    </xf>
    <xf numFmtId="164" fontId="2" fillId="0" borderId="69" xfId="0" applyFont="1" applyBorder="1" applyAlignment="1">
      <alignment horizontal="centerContinuous" vertical="center"/>
    </xf>
    <xf numFmtId="164" fontId="2" fillId="0" borderId="70" xfId="0" applyFont="1" applyBorder="1" applyAlignment="1">
      <alignment vertical="center"/>
    </xf>
    <xf numFmtId="164" fontId="2" fillId="0" borderId="39" xfId="0" applyFont="1" applyBorder="1" applyAlignment="1">
      <alignment horizontal="centerContinuous" vertical="center" wrapText="1"/>
    </xf>
    <xf numFmtId="164" fontId="2" fillId="0" borderId="11" xfId="0" applyFont="1" applyBorder="1" applyAlignment="1">
      <alignment horizontal="center" vertical="center"/>
    </xf>
    <xf numFmtId="164" fontId="2" fillId="0" borderId="14" xfId="0" applyFont="1" applyBorder="1" applyAlignment="1">
      <alignment horizontal="center" vertical="center"/>
    </xf>
    <xf numFmtId="164" fontId="2" fillId="0" borderId="26" xfId="0" applyFont="1" applyBorder="1" applyAlignment="1">
      <alignment horizontal="center" vertical="center"/>
    </xf>
    <xf numFmtId="165" fontId="9" fillId="5" borderId="11" xfId="0" applyNumberFormat="1" applyFont="1" applyFill="1" applyBorder="1" applyAlignment="1">
      <alignment horizontal="center" vertical="center"/>
    </xf>
    <xf numFmtId="49" fontId="8" fillId="5" borderId="11" xfId="0" applyNumberFormat="1" applyFont="1" applyFill="1" applyBorder="1" applyAlignment="1">
      <alignment horizontal="center" vertical="center"/>
    </xf>
    <xf numFmtId="164" fontId="2" fillId="0" borderId="45" xfId="0" applyFont="1" applyBorder="1" applyAlignment="1">
      <alignment horizontal="center" vertical="center"/>
    </xf>
    <xf numFmtId="164" fontId="2" fillId="0" borderId="34" xfId="0" applyFont="1" applyBorder="1" applyAlignment="1">
      <alignment horizontal="center" vertical="center"/>
    </xf>
    <xf numFmtId="164" fontId="2" fillId="0" borderId="11" xfId="0" applyFont="1" applyBorder="1" applyAlignment="1">
      <alignment horizontal="center" vertical="center"/>
    </xf>
    <xf numFmtId="164" fontId="0" fillId="0" borderId="11" xfId="0" applyBorder="1" applyAlignment="1">
      <alignment horizontal="center" vertical="center"/>
    </xf>
    <xf numFmtId="164" fontId="0" fillId="0" borderId="14" xfId="0" applyBorder="1" applyAlignment="1">
      <alignment horizontal="center" vertical="center"/>
    </xf>
    <xf numFmtId="166" fontId="2" fillId="0" borderId="12" xfId="0" applyNumberFormat="1" applyFont="1" applyBorder="1" applyAlignment="1">
      <alignment horizontal="right" vertical="center"/>
    </xf>
    <xf numFmtId="164" fontId="0" fillId="0" borderId="12" xfId="0" applyBorder="1" applyAlignment="1">
      <alignment horizontal="right" vertical="center"/>
    </xf>
    <xf numFmtId="164" fontId="0" fillId="0" borderId="15" xfId="0" applyBorder="1" applyAlignment="1">
      <alignment horizontal="right" vertical="center"/>
    </xf>
    <xf numFmtId="164" fontId="2" fillId="0" borderId="23" xfId="0" applyFont="1" applyBorder="1" applyAlignment="1">
      <alignment horizontal="center" vertical="center" wrapText="1"/>
    </xf>
    <xf numFmtId="164" fontId="0" fillId="0" borderId="17" xfId="0" applyBorder="1" applyAlignment="1">
      <alignment horizontal="center" vertical="center" wrapText="1"/>
    </xf>
    <xf numFmtId="166" fontId="2" fillId="0" borderId="24" xfId="0" applyNumberFormat="1" applyFont="1" applyBorder="1" applyAlignment="1">
      <alignment horizontal="right" vertical="center" wrapText="1"/>
    </xf>
    <xf numFmtId="164" fontId="0" fillId="0" borderId="18" xfId="0" applyBorder="1" applyAlignment="1">
      <alignment horizontal="right" vertical="center" wrapText="1"/>
    </xf>
    <xf numFmtId="164" fontId="2" fillId="0" borderId="11" xfId="0" applyFont="1" applyBorder="1" applyAlignment="1">
      <alignment horizontal="center" vertical="center" wrapText="1"/>
    </xf>
    <xf numFmtId="164" fontId="2" fillId="0" borderId="26" xfId="0" applyFont="1" applyBorder="1" applyAlignment="1">
      <alignment horizontal="center" vertical="center" wrapText="1"/>
    </xf>
    <xf numFmtId="165" fontId="2" fillId="0" borderId="23"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165" fontId="2" fillId="0" borderId="26" xfId="0" applyNumberFormat="1" applyFont="1" applyBorder="1" applyAlignment="1">
      <alignment horizontal="center" vertical="center" wrapText="1"/>
    </xf>
    <xf numFmtId="164" fontId="2" fillId="0" borderId="32" xfId="0" applyFont="1" applyBorder="1" applyAlignment="1">
      <alignment horizontal="center" vertical="center"/>
    </xf>
    <xf numFmtId="164" fontId="2" fillId="0" borderId="14" xfId="0" applyFont="1" applyBorder="1" applyAlignment="1">
      <alignment horizontal="center" vertical="center"/>
    </xf>
    <xf numFmtId="164" fontId="2" fillId="0" borderId="49" xfId="0" applyFont="1" applyBorder="1" applyAlignment="1">
      <alignment horizontal="center" vertical="center"/>
    </xf>
    <xf numFmtId="164" fontId="2" fillId="0" borderId="56" xfId="0" applyFont="1" applyBorder="1" applyAlignment="1">
      <alignment horizontal="center" vertical="center"/>
    </xf>
    <xf numFmtId="164" fontId="2" fillId="0" borderId="37" xfId="0" applyFont="1" applyBorder="1" applyAlignment="1">
      <alignment horizontal="center" vertical="center" wrapText="1"/>
    </xf>
    <xf numFmtId="164" fontId="2" fillId="0" borderId="63" xfId="0" applyFont="1" applyBorder="1" applyAlignment="1">
      <alignment horizontal="center" vertical="center"/>
    </xf>
    <xf numFmtId="164" fontId="2" fillId="0" borderId="57" xfId="0" applyFont="1" applyBorder="1" applyAlignment="1">
      <alignment horizontal="center" vertical="center"/>
    </xf>
    <xf numFmtId="164" fontId="2" fillId="0" borderId="64" xfId="0" applyFont="1" applyBorder="1" applyAlignment="1">
      <alignment horizontal="center" vertical="center" wrapText="1"/>
    </xf>
    <xf numFmtId="164" fontId="2" fillId="0" borderId="58" xfId="0" applyFont="1" applyBorder="1" applyAlignment="1">
      <alignment horizontal="center" vertical="center" wrapText="1"/>
    </xf>
    <xf numFmtId="164" fontId="0" fillId="0" borderId="57" xfId="0" applyBorder="1" applyAlignment="1">
      <alignment horizontal="center" vertical="center"/>
    </xf>
    <xf numFmtId="164" fontId="2" fillId="0" borderId="37" xfId="0" applyFont="1" applyBorder="1" applyAlignment="1">
      <alignment horizontal="center" vertical="center"/>
    </xf>
    <xf numFmtId="164" fontId="0" fillId="0" borderId="62" xfId="0" applyBorder="1" applyAlignment="1">
      <alignment horizontal="center" vertical="center"/>
    </xf>
    <xf numFmtId="164" fontId="0" fillId="0" borderId="53" xfId="0" applyBorder="1" applyAlignment="1">
      <alignment horizontal="center" vertical="center"/>
    </xf>
    <xf numFmtId="164" fontId="0" fillId="0" borderId="17" xfId="0" applyBorder="1" applyAlignment="1">
      <alignment horizontal="center" vertical="center"/>
    </xf>
    <xf numFmtId="164" fontId="11" fillId="0" borderId="14" xfId="0" applyFont="1" applyBorder="1" applyAlignment="1">
      <alignment horizontal="centerContinuous" vertical="center" wrapText="1"/>
    </xf>
    <xf numFmtId="166" fontId="11" fillId="0" borderId="21" xfId="0" applyNumberFormat="1" applyFont="1" applyBorder="1" applyAlignment="1">
      <alignment vertical="center"/>
    </xf>
    <xf numFmtId="164" fontId="17" fillId="0" borderId="0" xfId="0" applyFont="1" applyBorder="1" applyAlignment="1">
      <alignment vertical="center"/>
    </xf>
    <xf numFmtId="164" fontId="18" fillId="0" borderId="0" xfId="0" applyFont="1" applyBorder="1" applyAlignment="1">
      <alignment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3876675</xdr:colOff>
      <xdr:row>0</xdr:row>
      <xdr:rowOff>66675</xdr:rowOff>
    </xdr:from>
    <xdr:to>
      <xdr:col>5</xdr:col>
      <xdr:colOff>904875</xdr:colOff>
      <xdr:row>5</xdr:row>
      <xdr:rowOff>66675</xdr:rowOff>
    </xdr:to>
    <xdr:sp macro="" textlink="">
      <xdr:nvSpPr>
        <xdr:cNvPr id="2" name="Text Box 25"/>
        <xdr:cNvSpPr txBox="1">
          <a:spLocks noChangeArrowheads="1"/>
        </xdr:cNvSpPr>
      </xdr:nvSpPr>
      <xdr:spPr bwMode="auto">
        <a:xfrm>
          <a:off x="6991350" y="66675"/>
          <a:ext cx="2238375"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xdr:row>
      <xdr:rowOff>19050</xdr:rowOff>
    </xdr:from>
    <xdr:to>
      <xdr:col>3</xdr:col>
      <xdr:colOff>4333875</xdr:colOff>
      <xdr:row>7</xdr:row>
      <xdr:rowOff>200025</xdr:rowOff>
    </xdr:to>
    <xdr:sp macro="" textlink="">
      <xdr:nvSpPr>
        <xdr:cNvPr id="4" name="Texto 12"/>
        <xdr:cNvSpPr txBox="1">
          <a:spLocks noChangeArrowheads="1"/>
        </xdr:cNvSpPr>
      </xdr:nvSpPr>
      <xdr:spPr bwMode="auto">
        <a:xfrm>
          <a:off x="2105025" y="657225"/>
          <a:ext cx="5343525"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2019ko EKITALDIA / EJERCICIO 2019</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3819526</xdr:colOff>
      <xdr:row>0</xdr:row>
      <xdr:rowOff>66675</xdr:rowOff>
    </xdr:from>
    <xdr:to>
      <xdr:col>5</xdr:col>
      <xdr:colOff>904877</xdr:colOff>
      <xdr:row>5</xdr:row>
      <xdr:rowOff>66675</xdr:rowOff>
    </xdr:to>
    <xdr:sp macro="" textlink="">
      <xdr:nvSpPr>
        <xdr:cNvPr id="2" name="Text Box 28"/>
        <xdr:cNvSpPr txBox="1">
          <a:spLocks noChangeArrowheads="1"/>
        </xdr:cNvSpPr>
      </xdr:nvSpPr>
      <xdr:spPr bwMode="auto">
        <a:xfrm>
          <a:off x="6934201" y="66675"/>
          <a:ext cx="2295526"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2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4</xdr:row>
      <xdr:rowOff>47625</xdr:rowOff>
    </xdr:from>
    <xdr:to>
      <xdr:col>3</xdr:col>
      <xdr:colOff>3810000</xdr:colOff>
      <xdr:row>8</xdr:row>
      <xdr:rowOff>19050</xdr:rowOff>
    </xdr:to>
    <xdr:sp macro="" textlink="">
      <xdr:nvSpPr>
        <xdr:cNvPr id="4" name="Texto 12"/>
        <xdr:cNvSpPr txBox="1">
          <a:spLocks noChangeArrowheads="1"/>
        </xdr:cNvSpPr>
      </xdr:nvSpPr>
      <xdr:spPr bwMode="auto">
        <a:xfrm>
          <a:off x="2190750" y="561975"/>
          <a:ext cx="4733925"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2019ko EKITALDIA / EJERCICIO 2019</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3962400</xdr:colOff>
      <xdr:row>0</xdr:row>
      <xdr:rowOff>66675</xdr:rowOff>
    </xdr:from>
    <xdr:to>
      <xdr:col>5</xdr:col>
      <xdr:colOff>904876</xdr:colOff>
      <xdr:row>5</xdr:row>
      <xdr:rowOff>66675</xdr:rowOff>
    </xdr:to>
    <xdr:sp macro="" textlink="">
      <xdr:nvSpPr>
        <xdr:cNvPr id="2" name="Text Box 25"/>
        <xdr:cNvSpPr txBox="1">
          <a:spLocks noChangeArrowheads="1"/>
        </xdr:cNvSpPr>
      </xdr:nvSpPr>
      <xdr:spPr bwMode="auto">
        <a:xfrm>
          <a:off x="7077075" y="66675"/>
          <a:ext cx="2152651"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304800</xdr:colOff>
      <xdr:row>4</xdr:row>
      <xdr:rowOff>76200</xdr:rowOff>
    </xdr:from>
    <xdr:to>
      <xdr:col>3</xdr:col>
      <xdr:colOff>3952875</xdr:colOff>
      <xdr:row>8</xdr:row>
      <xdr:rowOff>38100</xdr:rowOff>
    </xdr:to>
    <xdr:sp macro="" textlink="">
      <xdr:nvSpPr>
        <xdr:cNvPr id="4" name="Texto 12"/>
        <xdr:cNvSpPr txBox="1">
          <a:spLocks noChangeArrowheads="1"/>
        </xdr:cNvSpPr>
      </xdr:nvSpPr>
      <xdr:spPr bwMode="auto">
        <a:xfrm>
          <a:off x="2409825" y="590550"/>
          <a:ext cx="4657725"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2019ko EKITALDIA / EJERCICIO 2019</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3943351</xdr:colOff>
      <xdr:row>0</xdr:row>
      <xdr:rowOff>66675</xdr:rowOff>
    </xdr:from>
    <xdr:to>
      <xdr:col>5</xdr:col>
      <xdr:colOff>904876</xdr:colOff>
      <xdr:row>5</xdr:row>
      <xdr:rowOff>66675</xdr:rowOff>
    </xdr:to>
    <xdr:sp macro="" textlink="">
      <xdr:nvSpPr>
        <xdr:cNvPr id="2" name="Text Box 25"/>
        <xdr:cNvSpPr txBox="1">
          <a:spLocks noChangeArrowheads="1"/>
        </xdr:cNvSpPr>
      </xdr:nvSpPr>
      <xdr:spPr bwMode="auto">
        <a:xfrm>
          <a:off x="7058026" y="66675"/>
          <a:ext cx="2171700"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4</xdr:row>
      <xdr:rowOff>85725</xdr:rowOff>
    </xdr:from>
    <xdr:to>
      <xdr:col>3</xdr:col>
      <xdr:colOff>3867150</xdr:colOff>
      <xdr:row>8</xdr:row>
      <xdr:rowOff>47625</xdr:rowOff>
    </xdr:to>
    <xdr:sp macro="" textlink="">
      <xdr:nvSpPr>
        <xdr:cNvPr id="4" name="Texto 12"/>
        <xdr:cNvSpPr txBox="1">
          <a:spLocks noChangeArrowheads="1"/>
        </xdr:cNvSpPr>
      </xdr:nvSpPr>
      <xdr:spPr bwMode="auto">
        <a:xfrm>
          <a:off x="2190750" y="600075"/>
          <a:ext cx="4791075"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2019ko EKITALDIA / EJERCICIO 2019</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228601</xdr:colOff>
      <xdr:row>4</xdr:row>
      <xdr:rowOff>85725</xdr:rowOff>
    </xdr:from>
    <xdr:to>
      <xdr:col>3</xdr:col>
      <xdr:colOff>3943350</xdr:colOff>
      <xdr:row>8</xdr:row>
      <xdr:rowOff>47625</xdr:rowOff>
    </xdr:to>
    <xdr:sp macro="" textlink="">
      <xdr:nvSpPr>
        <xdr:cNvPr id="2" name="Texto 12"/>
        <xdr:cNvSpPr txBox="1">
          <a:spLocks noChangeArrowheads="1"/>
        </xdr:cNvSpPr>
      </xdr:nvSpPr>
      <xdr:spPr bwMode="auto">
        <a:xfrm>
          <a:off x="2390776" y="600075"/>
          <a:ext cx="4724399"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defRPr sz="1000"/>
          </a:pPr>
          <a:r>
            <a:rPr lang="es-ES" sz="1200" b="1" i="0" u="none" strike="noStrike" baseline="0">
              <a:solidFill>
                <a:srgbClr val="000000"/>
              </a:solidFill>
              <a:latin typeface="Arial"/>
              <a:cs typeface="Arial"/>
            </a:rPr>
            <a:t>HITZARMENEN ERREGISTROA / REGISTRO DE CONVENIOS</a:t>
          </a:r>
        </a:p>
        <a:p>
          <a:pPr algn="ctr" rtl="0">
            <a:defRPr sz="1000"/>
          </a:pPr>
          <a:r>
            <a:rPr lang="es-ES" sz="1200" b="1" i="0" u="none" strike="noStrike" baseline="0">
              <a:solidFill>
                <a:srgbClr val="000000"/>
              </a:solidFill>
              <a:latin typeface="Arial"/>
              <a:cs typeface="Arial"/>
            </a:rPr>
            <a:t>2019ko EKITALDIA / EJERCICIO 2019</a:t>
          </a:r>
        </a:p>
      </xdr:txBody>
    </xdr:sp>
    <xdr:clientData/>
  </xdr:twoCellAnchor>
  <xdr:twoCellAnchor>
    <xdr:from>
      <xdr:col>3</xdr:col>
      <xdr:colOff>3962400</xdr:colOff>
      <xdr:row>0</xdr:row>
      <xdr:rowOff>66675</xdr:rowOff>
    </xdr:from>
    <xdr:to>
      <xdr:col>5</xdr:col>
      <xdr:colOff>904876</xdr:colOff>
      <xdr:row>5</xdr:row>
      <xdr:rowOff>66675</xdr:rowOff>
    </xdr:to>
    <xdr:sp macro="" textlink="">
      <xdr:nvSpPr>
        <xdr:cNvPr id="3" name="Text Box 25"/>
        <xdr:cNvSpPr txBox="1">
          <a:spLocks noChangeArrowheads="1"/>
        </xdr:cNvSpPr>
      </xdr:nvSpPr>
      <xdr:spPr bwMode="auto">
        <a:xfrm>
          <a:off x="7134225" y="66675"/>
          <a:ext cx="2152651"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4"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3867151</xdr:colOff>
      <xdr:row>0</xdr:row>
      <xdr:rowOff>66675</xdr:rowOff>
    </xdr:from>
    <xdr:to>
      <xdr:col>5</xdr:col>
      <xdr:colOff>904876</xdr:colOff>
      <xdr:row>5</xdr:row>
      <xdr:rowOff>66675</xdr:rowOff>
    </xdr:to>
    <xdr:sp macro="" textlink="">
      <xdr:nvSpPr>
        <xdr:cNvPr id="2" name="Text Box 17"/>
        <xdr:cNvSpPr txBox="1">
          <a:spLocks noChangeArrowheads="1"/>
        </xdr:cNvSpPr>
      </xdr:nvSpPr>
      <xdr:spPr bwMode="auto">
        <a:xfrm>
          <a:off x="6981826" y="66675"/>
          <a:ext cx="2247900"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1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123826</xdr:colOff>
      <xdr:row>4</xdr:row>
      <xdr:rowOff>95250</xdr:rowOff>
    </xdr:from>
    <xdr:to>
      <xdr:col>3</xdr:col>
      <xdr:colOff>3848100</xdr:colOff>
      <xdr:row>8</xdr:row>
      <xdr:rowOff>57150</xdr:rowOff>
    </xdr:to>
    <xdr:sp macro="" textlink="">
      <xdr:nvSpPr>
        <xdr:cNvPr id="4" name="Texto 12"/>
        <xdr:cNvSpPr txBox="1">
          <a:spLocks noChangeArrowheads="1"/>
        </xdr:cNvSpPr>
      </xdr:nvSpPr>
      <xdr:spPr bwMode="auto">
        <a:xfrm>
          <a:off x="2228851" y="609600"/>
          <a:ext cx="4733924"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2019ko EKITALDIA / EJERCICIO 2019</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3867151</xdr:colOff>
      <xdr:row>0</xdr:row>
      <xdr:rowOff>66675</xdr:rowOff>
    </xdr:from>
    <xdr:to>
      <xdr:col>5</xdr:col>
      <xdr:colOff>904876</xdr:colOff>
      <xdr:row>5</xdr:row>
      <xdr:rowOff>66675</xdr:rowOff>
    </xdr:to>
    <xdr:sp macro="" textlink="">
      <xdr:nvSpPr>
        <xdr:cNvPr id="2" name="Text Box 25"/>
        <xdr:cNvSpPr txBox="1">
          <a:spLocks noChangeArrowheads="1"/>
        </xdr:cNvSpPr>
      </xdr:nvSpPr>
      <xdr:spPr bwMode="auto">
        <a:xfrm>
          <a:off x="6981826" y="66675"/>
          <a:ext cx="2247900"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190500</xdr:colOff>
      <xdr:row>3</xdr:row>
      <xdr:rowOff>114300</xdr:rowOff>
    </xdr:from>
    <xdr:to>
      <xdr:col>3</xdr:col>
      <xdr:colOff>3781425</xdr:colOff>
      <xdr:row>7</xdr:row>
      <xdr:rowOff>47625</xdr:rowOff>
    </xdr:to>
    <xdr:sp macro="" textlink="">
      <xdr:nvSpPr>
        <xdr:cNvPr id="4" name="Texto 12"/>
        <xdr:cNvSpPr txBox="1">
          <a:spLocks noChangeArrowheads="1"/>
        </xdr:cNvSpPr>
      </xdr:nvSpPr>
      <xdr:spPr bwMode="auto">
        <a:xfrm>
          <a:off x="2295525" y="504825"/>
          <a:ext cx="4600575"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2019ko EKITALDIA / EJERCICIO 2019</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3838575</xdr:colOff>
      <xdr:row>0</xdr:row>
      <xdr:rowOff>66675</xdr:rowOff>
    </xdr:from>
    <xdr:to>
      <xdr:col>5</xdr:col>
      <xdr:colOff>904876</xdr:colOff>
      <xdr:row>5</xdr:row>
      <xdr:rowOff>66675</xdr:rowOff>
    </xdr:to>
    <xdr:sp macro="" textlink="">
      <xdr:nvSpPr>
        <xdr:cNvPr id="2" name="Text Box 26"/>
        <xdr:cNvSpPr txBox="1">
          <a:spLocks noChangeArrowheads="1"/>
        </xdr:cNvSpPr>
      </xdr:nvSpPr>
      <xdr:spPr bwMode="auto">
        <a:xfrm>
          <a:off x="6953250" y="66675"/>
          <a:ext cx="2276476"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2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3</xdr:row>
      <xdr:rowOff>95250</xdr:rowOff>
    </xdr:from>
    <xdr:to>
      <xdr:col>3</xdr:col>
      <xdr:colOff>3657600</xdr:colOff>
      <xdr:row>7</xdr:row>
      <xdr:rowOff>133350</xdr:rowOff>
    </xdr:to>
    <xdr:sp macro="" textlink="">
      <xdr:nvSpPr>
        <xdr:cNvPr id="4" name="Texto 12"/>
        <xdr:cNvSpPr txBox="1">
          <a:spLocks noChangeArrowheads="1"/>
        </xdr:cNvSpPr>
      </xdr:nvSpPr>
      <xdr:spPr bwMode="auto">
        <a:xfrm>
          <a:off x="2114550" y="485775"/>
          <a:ext cx="4657725"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2019ko EKITALDIA / EJERCICIO 2019</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3990975</xdr:colOff>
      <xdr:row>0</xdr:row>
      <xdr:rowOff>66675</xdr:rowOff>
    </xdr:from>
    <xdr:to>
      <xdr:col>5</xdr:col>
      <xdr:colOff>904876</xdr:colOff>
      <xdr:row>5</xdr:row>
      <xdr:rowOff>66675</xdr:rowOff>
    </xdr:to>
    <xdr:sp macro="" textlink="">
      <xdr:nvSpPr>
        <xdr:cNvPr id="2" name="Text Box 34"/>
        <xdr:cNvSpPr txBox="1">
          <a:spLocks noChangeArrowheads="1"/>
        </xdr:cNvSpPr>
      </xdr:nvSpPr>
      <xdr:spPr bwMode="auto">
        <a:xfrm>
          <a:off x="7105650" y="66675"/>
          <a:ext cx="2124076"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3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123826</xdr:colOff>
      <xdr:row>3</xdr:row>
      <xdr:rowOff>114300</xdr:rowOff>
    </xdr:from>
    <xdr:to>
      <xdr:col>3</xdr:col>
      <xdr:colOff>3914775</xdr:colOff>
      <xdr:row>7</xdr:row>
      <xdr:rowOff>152400</xdr:rowOff>
    </xdr:to>
    <xdr:sp macro="" textlink="">
      <xdr:nvSpPr>
        <xdr:cNvPr id="4" name="Texto 12"/>
        <xdr:cNvSpPr txBox="1">
          <a:spLocks noChangeArrowheads="1"/>
        </xdr:cNvSpPr>
      </xdr:nvSpPr>
      <xdr:spPr bwMode="auto">
        <a:xfrm>
          <a:off x="2228851" y="504825"/>
          <a:ext cx="4800599"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2019ko EKITALDIA / EJERCICIO 2019</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3914775</xdr:colOff>
      <xdr:row>0</xdr:row>
      <xdr:rowOff>66675</xdr:rowOff>
    </xdr:from>
    <xdr:to>
      <xdr:col>5</xdr:col>
      <xdr:colOff>904875</xdr:colOff>
      <xdr:row>5</xdr:row>
      <xdr:rowOff>66675</xdr:rowOff>
    </xdr:to>
    <xdr:sp macro="" textlink="">
      <xdr:nvSpPr>
        <xdr:cNvPr id="2" name="Text Box 25"/>
        <xdr:cNvSpPr txBox="1">
          <a:spLocks noChangeArrowheads="1"/>
        </xdr:cNvSpPr>
      </xdr:nvSpPr>
      <xdr:spPr bwMode="auto">
        <a:xfrm>
          <a:off x="7029450" y="66675"/>
          <a:ext cx="2200275" cy="638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3</xdr:row>
      <xdr:rowOff>76200</xdr:rowOff>
    </xdr:from>
    <xdr:to>
      <xdr:col>3</xdr:col>
      <xdr:colOff>3829050</xdr:colOff>
      <xdr:row>7</xdr:row>
      <xdr:rowOff>114300</xdr:rowOff>
    </xdr:to>
    <xdr:sp macro="" textlink="">
      <xdr:nvSpPr>
        <xdr:cNvPr id="4" name="Texto 12"/>
        <xdr:cNvSpPr txBox="1">
          <a:spLocks noChangeArrowheads="1"/>
        </xdr:cNvSpPr>
      </xdr:nvSpPr>
      <xdr:spPr bwMode="auto">
        <a:xfrm>
          <a:off x="2209800" y="466725"/>
          <a:ext cx="4733925" cy="504825"/>
        </a:xfrm>
        <a:prstGeom prst="rect">
          <a:avLst/>
        </a:prstGeom>
        <a:solidFill>
          <a:schemeClr val="bg1">
            <a:lumMod val="95000"/>
          </a:schemeClr>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2019ko EKITALDIA / EJERCICIO 2019</a:t>
          </a:r>
          <a:endParaRPr lang="es-ES" sz="1200" b="1">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62" transitionEvaluation="1"/>
  <dimension ref="A1:U65"/>
  <sheetViews>
    <sheetView showGridLines="0" topLeftCell="A62" workbookViewId="0">
      <selection activeCell="C69" sqref="C69"/>
    </sheetView>
  </sheetViews>
  <sheetFormatPr baseColWidth="10" defaultColWidth="12.6640625" defaultRowHeight="15.75" x14ac:dyDescent="0.25"/>
  <cols>
    <col min="1" max="1" width="12.77734375" style="22" customWidth="1"/>
    <col min="2" max="2" width="11.77734375" style="22" customWidth="1"/>
    <col min="3" max="3" width="14.44140625" style="22" customWidth="1"/>
    <col min="4" max="4" width="75.33203125" style="22" customWidth="1"/>
    <col min="5" max="5" width="17.44140625" style="22" hidden="1" customWidth="1"/>
    <col min="6" max="6" width="11.21875" style="22" customWidth="1"/>
    <col min="7" max="8" width="12.6640625" style="22"/>
    <col min="9" max="9" width="19.77734375" style="22" customWidth="1"/>
    <col min="10" max="10" width="1.77734375" style="22" customWidth="1"/>
    <col min="11" max="11" width="12.77734375" style="22" customWidth="1"/>
    <col min="12" max="12" width="1.77734375" style="22" customWidth="1"/>
    <col min="13" max="13" width="12.77734375" style="22" customWidth="1"/>
    <col min="14" max="14" width="1.77734375" style="22" customWidth="1"/>
    <col min="15" max="15" width="40.77734375" style="22" customWidth="1"/>
    <col min="16" max="16" width="2.77734375" style="22" customWidth="1"/>
    <col min="17" max="17" width="15.77734375" style="22" customWidth="1"/>
    <col min="18" max="18" width="2.77734375" style="22" customWidth="1"/>
    <col min="19" max="19" width="15.77734375" style="22" customWidth="1"/>
    <col min="20" max="20" width="2.77734375" style="22" customWidth="1"/>
    <col min="21" max="16384" width="12.6640625" style="22"/>
  </cols>
  <sheetData>
    <row r="1" spans="1:21" ht="8.1" customHeight="1" x14ac:dyDescent="0.25"/>
    <row r="2" spans="1:21" ht="8.1" customHeight="1" x14ac:dyDescent="0.25"/>
    <row r="3" spans="1:21" x14ac:dyDescent="0.25">
      <c r="A3" s="46"/>
      <c r="B3" s="46"/>
      <c r="C3" s="46"/>
      <c r="D3" s="46"/>
      <c r="E3" s="47"/>
      <c r="F3" s="46"/>
      <c r="G3" s="46"/>
    </row>
    <row r="4" spans="1:21" ht="9.9499999999999993" customHeight="1" x14ac:dyDescent="0.25">
      <c r="A4" s="48"/>
      <c r="B4" s="48"/>
      <c r="C4" s="48"/>
      <c r="D4" s="48"/>
      <c r="E4" s="48"/>
      <c r="F4" s="49"/>
      <c r="G4" s="48"/>
      <c r="H4" s="48"/>
      <c r="I4" s="48"/>
      <c r="J4" s="48"/>
    </row>
    <row r="5" spans="1:21" ht="9.9499999999999993" customHeight="1" x14ac:dyDescent="0.25">
      <c r="A5" s="48"/>
      <c r="B5" s="48"/>
      <c r="C5" s="48"/>
      <c r="D5" s="48"/>
      <c r="E5" s="48"/>
      <c r="F5" s="48"/>
      <c r="G5" s="48"/>
      <c r="H5" s="48"/>
      <c r="I5" s="48"/>
      <c r="J5" s="48"/>
    </row>
    <row r="6" spans="1:21" ht="9.9499999999999993" customHeight="1" x14ac:dyDescent="0.25">
      <c r="A6" s="48"/>
      <c r="B6" s="48"/>
      <c r="C6" s="48"/>
      <c r="D6" s="48"/>
      <c r="E6" s="48"/>
      <c r="F6" s="49"/>
      <c r="G6" s="48"/>
      <c r="H6" s="48"/>
      <c r="I6" s="48"/>
      <c r="J6" s="48"/>
    </row>
    <row r="8" spans="1:21" ht="18" customHeight="1" x14ac:dyDescent="0.25">
      <c r="A8" s="50"/>
      <c r="B8" s="51"/>
      <c r="C8" s="51"/>
      <c r="D8" s="52"/>
      <c r="E8" s="51"/>
    </row>
    <row r="9" spans="1:21" ht="15" customHeight="1" thickBot="1" x14ac:dyDescent="0.3">
      <c r="A9" s="50"/>
      <c r="B9" s="51"/>
      <c r="C9" s="51"/>
      <c r="D9" s="52"/>
      <c r="E9" s="51"/>
    </row>
    <row r="10" spans="1:21" ht="9.9499999999999993" customHeight="1" x14ac:dyDescent="0.25">
      <c r="A10" s="54"/>
      <c r="B10" s="55"/>
      <c r="C10" s="55"/>
      <c r="D10" s="55"/>
      <c r="E10" s="55"/>
      <c r="F10" s="57"/>
    </row>
    <row r="11" spans="1:21" s="26" customFormat="1" x14ac:dyDescent="0.25">
      <c r="A11" s="81" t="s">
        <v>18</v>
      </c>
      <c r="B11" s="82"/>
      <c r="C11" s="82"/>
      <c r="D11" s="82"/>
      <c r="E11" s="82"/>
      <c r="F11" s="83"/>
    </row>
    <row r="12" spans="1:21" s="10" customFormat="1" ht="9.9499999999999993" customHeight="1" x14ac:dyDescent="0.25">
      <c r="A12" s="32"/>
      <c r="B12" s="33"/>
      <c r="C12" s="33"/>
      <c r="D12" s="33"/>
      <c r="E12" s="33"/>
      <c r="F12" s="34"/>
    </row>
    <row r="13" spans="1:21" s="10" customFormat="1" ht="6.95" customHeight="1" x14ac:dyDescent="0.25">
      <c r="A13" s="35"/>
      <c r="B13" s="36"/>
      <c r="C13" s="36"/>
      <c r="D13" s="36"/>
      <c r="E13" s="36"/>
      <c r="F13" s="37"/>
    </row>
    <row r="14" spans="1:21" s="10" customFormat="1" ht="69.95" customHeight="1" x14ac:dyDescent="0.25">
      <c r="A14" s="1" t="s">
        <v>1</v>
      </c>
      <c r="B14" s="2" t="s">
        <v>2</v>
      </c>
      <c r="C14" s="2" t="s">
        <v>3</v>
      </c>
      <c r="D14" s="2" t="s">
        <v>4</v>
      </c>
      <c r="E14" s="2" t="s">
        <v>5</v>
      </c>
      <c r="F14" s="3" t="s">
        <v>852</v>
      </c>
    </row>
    <row r="15" spans="1:21" s="26" customFormat="1" ht="24.95" customHeight="1" x14ac:dyDescent="0.25">
      <c r="A15" s="16" t="s">
        <v>19</v>
      </c>
      <c r="B15" s="17"/>
      <c r="C15" s="17"/>
      <c r="D15" s="18"/>
      <c r="E15" s="17"/>
      <c r="F15" s="19"/>
      <c r="G15" s="106"/>
    </row>
    <row r="16" spans="1:21" s="10" customFormat="1" ht="67.5" x14ac:dyDescent="0.25">
      <c r="A16" s="12" t="s">
        <v>560</v>
      </c>
      <c r="B16" s="162" t="s">
        <v>279</v>
      </c>
      <c r="C16" s="164" t="s">
        <v>277</v>
      </c>
      <c r="D16" s="42" t="s">
        <v>856</v>
      </c>
      <c r="E16" s="15" t="s">
        <v>278</v>
      </c>
      <c r="F16" s="27">
        <v>70000</v>
      </c>
      <c r="G16" s="22"/>
      <c r="H16" s="22"/>
      <c r="I16" s="22"/>
      <c r="J16" s="22"/>
      <c r="K16" s="22"/>
      <c r="L16" s="22"/>
      <c r="M16" s="22"/>
      <c r="N16" s="22"/>
      <c r="O16" s="22"/>
      <c r="P16" s="22"/>
      <c r="Q16" s="22"/>
      <c r="R16" s="22"/>
      <c r="S16" s="22"/>
      <c r="T16" s="22"/>
      <c r="U16" s="22"/>
    </row>
    <row r="17" spans="1:7" s="26" customFormat="1" ht="33.75" customHeight="1" x14ac:dyDescent="0.25">
      <c r="A17" s="28" t="s">
        <v>853</v>
      </c>
      <c r="B17" s="29"/>
      <c r="C17" s="29"/>
      <c r="D17" s="30"/>
      <c r="E17" s="29"/>
      <c r="F17" s="31"/>
      <c r="G17" s="106"/>
    </row>
    <row r="18" spans="1:7" s="25" customFormat="1" ht="157.5" x14ac:dyDescent="0.25">
      <c r="A18" s="4" t="s">
        <v>561</v>
      </c>
      <c r="B18" s="66" t="s">
        <v>448</v>
      </c>
      <c r="C18" s="6">
        <v>43564</v>
      </c>
      <c r="D18" s="65" t="s">
        <v>857</v>
      </c>
      <c r="E18" s="8" t="s">
        <v>67</v>
      </c>
      <c r="F18" s="9"/>
    </row>
    <row r="19" spans="1:7" s="25" customFormat="1" ht="67.5" x14ac:dyDescent="0.25">
      <c r="A19" s="75" t="s">
        <v>562</v>
      </c>
      <c r="B19" s="76" t="s">
        <v>144</v>
      </c>
      <c r="C19" s="77" t="s">
        <v>860</v>
      </c>
      <c r="D19" s="71" t="s">
        <v>859</v>
      </c>
      <c r="E19" s="72"/>
      <c r="F19" s="73"/>
    </row>
    <row r="20" spans="1:7" s="25" customFormat="1" ht="63.75" customHeight="1" thickBot="1" x14ac:dyDescent="0.3">
      <c r="A20" s="177" t="s">
        <v>143</v>
      </c>
      <c r="B20" s="180" t="s">
        <v>145</v>
      </c>
      <c r="C20" s="181" t="s">
        <v>847</v>
      </c>
      <c r="D20" s="182" t="s">
        <v>858</v>
      </c>
      <c r="E20" s="179"/>
      <c r="F20" s="183"/>
    </row>
    <row r="21" spans="1:7" s="26" customFormat="1" ht="33.75" customHeight="1" x14ac:dyDescent="0.25">
      <c r="A21" s="28" t="s">
        <v>853</v>
      </c>
      <c r="B21" s="29"/>
      <c r="C21" s="29"/>
      <c r="D21" s="30"/>
      <c r="E21" s="29"/>
      <c r="F21" s="31"/>
      <c r="G21" s="106"/>
    </row>
    <row r="22" spans="1:7" s="25" customFormat="1" ht="91.5" customHeight="1" x14ac:dyDescent="0.25">
      <c r="A22" s="75" t="s">
        <v>563</v>
      </c>
      <c r="B22" s="76" t="s">
        <v>59</v>
      </c>
      <c r="C22" s="77" t="s">
        <v>861</v>
      </c>
      <c r="D22" s="71" t="s">
        <v>862</v>
      </c>
      <c r="E22" s="84" t="s">
        <v>146</v>
      </c>
      <c r="F22" s="85">
        <v>20000</v>
      </c>
    </row>
    <row r="23" spans="1:7" s="25" customFormat="1" ht="95.25" customHeight="1" thickBot="1" x14ac:dyDescent="0.3">
      <c r="A23" s="75" t="s">
        <v>564</v>
      </c>
      <c r="B23" s="76" t="s">
        <v>60</v>
      </c>
      <c r="C23" s="77" t="s">
        <v>863</v>
      </c>
      <c r="D23" s="71" t="s">
        <v>864</v>
      </c>
      <c r="E23" s="84" t="s">
        <v>147</v>
      </c>
      <c r="F23" s="85">
        <v>50000</v>
      </c>
    </row>
    <row r="24" spans="1:7" ht="5.0999999999999996" customHeight="1" x14ac:dyDescent="0.25">
      <c r="A24" s="166"/>
      <c r="B24" s="167"/>
      <c r="C24" s="167"/>
      <c r="D24" s="168"/>
      <c r="E24" s="169"/>
      <c r="F24" s="170"/>
    </row>
    <row r="25" spans="1:7" s="26" customFormat="1" ht="24.95" customHeight="1" x14ac:dyDescent="0.25">
      <c r="A25" s="16" t="s">
        <v>20</v>
      </c>
      <c r="B25" s="17"/>
      <c r="C25" s="17"/>
      <c r="D25" s="18"/>
      <c r="E25" s="17"/>
      <c r="F25" s="19"/>
      <c r="G25" s="106"/>
    </row>
    <row r="26" spans="1:7" ht="118.5" customHeight="1" x14ac:dyDescent="0.25">
      <c r="A26" s="12" t="s">
        <v>565</v>
      </c>
      <c r="B26" s="80" t="s">
        <v>536</v>
      </c>
      <c r="C26" s="205">
        <v>43846</v>
      </c>
      <c r="D26" s="42" t="s">
        <v>867</v>
      </c>
      <c r="E26" s="15"/>
      <c r="F26" s="24"/>
    </row>
    <row r="27" spans="1:7" s="60" customFormat="1" ht="26.25" customHeight="1" x14ac:dyDescent="0.25">
      <c r="A27" s="16" t="s">
        <v>330</v>
      </c>
      <c r="B27" s="17"/>
      <c r="C27" s="17"/>
      <c r="D27" s="18"/>
      <c r="E27" s="17"/>
      <c r="F27" s="19"/>
    </row>
    <row r="28" spans="1:7" s="10" customFormat="1" ht="146.25" x14ac:dyDescent="0.25">
      <c r="A28" s="64" t="s">
        <v>566</v>
      </c>
      <c r="B28" s="66" t="s">
        <v>865</v>
      </c>
      <c r="C28" s="6">
        <v>43593</v>
      </c>
      <c r="D28" s="65" t="s">
        <v>866</v>
      </c>
      <c r="E28" s="8" t="s">
        <v>64</v>
      </c>
      <c r="F28" s="9">
        <v>193400</v>
      </c>
    </row>
    <row r="29" spans="1:7" s="11" customFormat="1" ht="79.5" thickBot="1" x14ac:dyDescent="0.3">
      <c r="A29" s="184" t="s">
        <v>567</v>
      </c>
      <c r="B29" s="180" t="s">
        <v>123</v>
      </c>
      <c r="C29" s="181">
        <v>43522</v>
      </c>
      <c r="D29" s="182" t="s">
        <v>868</v>
      </c>
      <c r="E29" s="179" t="s">
        <v>124</v>
      </c>
      <c r="F29" s="183">
        <v>7200</v>
      </c>
    </row>
    <row r="30" spans="1:7" s="60" customFormat="1" ht="26.25" customHeight="1" x14ac:dyDescent="0.25">
      <c r="A30" s="16" t="s">
        <v>330</v>
      </c>
      <c r="B30" s="17"/>
      <c r="C30" s="17"/>
      <c r="D30" s="18"/>
      <c r="E30" s="17"/>
      <c r="F30" s="19"/>
    </row>
    <row r="31" spans="1:7" s="10" customFormat="1" ht="78.75" x14ac:dyDescent="0.25">
      <c r="A31" s="68" t="s">
        <v>568</v>
      </c>
      <c r="B31" s="76" t="s">
        <v>178</v>
      </c>
      <c r="C31" s="77" t="s">
        <v>139</v>
      </c>
      <c r="D31" s="71" t="s">
        <v>869</v>
      </c>
      <c r="E31" s="72" t="s">
        <v>140</v>
      </c>
      <c r="F31" s="73">
        <v>7200</v>
      </c>
    </row>
    <row r="32" spans="1:7" s="10" customFormat="1" ht="101.25" x14ac:dyDescent="0.25">
      <c r="A32" s="68" t="s">
        <v>569</v>
      </c>
      <c r="B32" s="76" t="s">
        <v>186</v>
      </c>
      <c r="C32" s="77" t="s">
        <v>162</v>
      </c>
      <c r="D32" s="71" t="s">
        <v>870</v>
      </c>
      <c r="E32" s="72" t="s">
        <v>187</v>
      </c>
      <c r="F32" s="73">
        <v>7200</v>
      </c>
    </row>
    <row r="33" spans="1:7" s="10" customFormat="1" ht="123.75" x14ac:dyDescent="0.25">
      <c r="A33" s="121" t="s">
        <v>570</v>
      </c>
      <c r="B33" s="161" t="s">
        <v>188</v>
      </c>
      <c r="C33" s="163" t="s">
        <v>163</v>
      </c>
      <c r="D33" s="122" t="s">
        <v>871</v>
      </c>
      <c r="E33" s="159" t="s">
        <v>189</v>
      </c>
      <c r="F33" s="160">
        <v>4200</v>
      </c>
      <c r="G33" s="79"/>
    </row>
    <row r="34" spans="1:7" s="11" customFormat="1" ht="102" thickBot="1" x14ac:dyDescent="0.3">
      <c r="A34" s="184" t="s">
        <v>571</v>
      </c>
      <c r="B34" s="180" t="s">
        <v>211</v>
      </c>
      <c r="C34" s="181" t="s">
        <v>174</v>
      </c>
      <c r="D34" s="182" t="s">
        <v>872</v>
      </c>
      <c r="E34" s="179" t="s">
        <v>173</v>
      </c>
      <c r="F34" s="183">
        <v>7200</v>
      </c>
    </row>
    <row r="35" spans="1:7" s="60" customFormat="1" ht="26.25" customHeight="1" x14ac:dyDescent="0.25">
      <c r="A35" s="16" t="s">
        <v>330</v>
      </c>
      <c r="B35" s="17"/>
      <c r="C35" s="17"/>
      <c r="D35" s="18"/>
      <c r="E35" s="17"/>
      <c r="F35" s="19"/>
    </row>
    <row r="36" spans="1:7" s="10" customFormat="1" ht="90" x14ac:dyDescent="0.25">
      <c r="A36" s="247" t="s">
        <v>572</v>
      </c>
      <c r="B36" s="249" t="s">
        <v>558</v>
      </c>
      <c r="C36" s="13" t="s">
        <v>262</v>
      </c>
      <c r="D36" s="42" t="s">
        <v>873</v>
      </c>
      <c r="E36" s="249" t="s">
        <v>559</v>
      </c>
      <c r="F36" s="252">
        <v>4000</v>
      </c>
    </row>
    <row r="37" spans="1:7" s="10" customFormat="1" ht="90" x14ac:dyDescent="0.25">
      <c r="A37" s="247"/>
      <c r="B37" s="250"/>
      <c r="C37" s="13">
        <v>43287</v>
      </c>
      <c r="D37" s="42" t="s">
        <v>874</v>
      </c>
      <c r="E37" s="250"/>
      <c r="F37" s="253"/>
    </row>
    <row r="38" spans="1:7" s="10" customFormat="1" ht="90" x14ac:dyDescent="0.25">
      <c r="A38" s="247"/>
      <c r="B38" s="250"/>
      <c r="C38" s="13">
        <v>43287</v>
      </c>
      <c r="D38" s="42" t="s">
        <v>875</v>
      </c>
      <c r="E38" s="250"/>
      <c r="F38" s="253"/>
    </row>
    <row r="39" spans="1:7" s="10" customFormat="1" ht="90" x14ac:dyDescent="0.25">
      <c r="A39" s="247"/>
      <c r="B39" s="250"/>
      <c r="C39" s="13">
        <v>43301</v>
      </c>
      <c r="D39" s="42" t="s">
        <v>876</v>
      </c>
      <c r="E39" s="250"/>
      <c r="F39" s="253"/>
    </row>
    <row r="40" spans="1:7" s="10" customFormat="1" ht="90" x14ac:dyDescent="0.25">
      <c r="A40" s="247"/>
      <c r="B40" s="250"/>
      <c r="C40" s="13">
        <v>43301</v>
      </c>
      <c r="D40" s="42" t="s">
        <v>877</v>
      </c>
      <c r="E40" s="250"/>
      <c r="F40" s="253"/>
    </row>
    <row r="41" spans="1:7" s="10" customFormat="1" ht="78.75" x14ac:dyDescent="0.25">
      <c r="A41" s="248"/>
      <c r="B41" s="251"/>
      <c r="C41" s="6">
        <v>43301</v>
      </c>
      <c r="D41" s="65" t="s">
        <v>878</v>
      </c>
      <c r="E41" s="251"/>
      <c r="F41" s="254"/>
    </row>
    <row r="42" spans="1:7" s="11" customFormat="1" ht="78.75" x14ac:dyDescent="0.25">
      <c r="A42" s="64" t="s">
        <v>573</v>
      </c>
      <c r="B42" s="66" t="s">
        <v>348</v>
      </c>
      <c r="C42" s="67" t="s">
        <v>280</v>
      </c>
      <c r="D42" s="65" t="s">
        <v>879</v>
      </c>
      <c r="E42" s="8" t="s">
        <v>281</v>
      </c>
      <c r="F42" s="9">
        <v>40000</v>
      </c>
    </row>
    <row r="43" spans="1:7" s="11" customFormat="1" ht="79.5" thickBot="1" x14ac:dyDescent="0.3">
      <c r="A43" s="184" t="s">
        <v>574</v>
      </c>
      <c r="B43" s="180" t="s">
        <v>308</v>
      </c>
      <c r="C43" s="181" t="s">
        <v>299</v>
      </c>
      <c r="D43" s="182" t="s">
        <v>880</v>
      </c>
      <c r="E43" s="179" t="s">
        <v>300</v>
      </c>
      <c r="F43" s="183">
        <v>7200</v>
      </c>
    </row>
    <row r="44" spans="1:7" s="60" customFormat="1" ht="26.25" customHeight="1" x14ac:dyDescent="0.25">
      <c r="A44" s="16" t="s">
        <v>330</v>
      </c>
      <c r="B44" s="17"/>
      <c r="C44" s="17"/>
      <c r="D44" s="18"/>
      <c r="E44" s="17"/>
      <c r="F44" s="19"/>
    </row>
    <row r="45" spans="1:7" s="10" customFormat="1" ht="78.75" x14ac:dyDescent="0.25">
      <c r="A45" s="68" t="s">
        <v>575</v>
      </c>
      <c r="B45" s="76" t="s">
        <v>307</v>
      </c>
      <c r="C45" s="77" t="s">
        <v>301</v>
      </c>
      <c r="D45" s="71" t="s">
        <v>881</v>
      </c>
      <c r="E45" s="72" t="s">
        <v>306</v>
      </c>
      <c r="F45" s="73">
        <v>7200</v>
      </c>
    </row>
    <row r="46" spans="1:7" s="10" customFormat="1" ht="147" thickBot="1" x14ac:dyDescent="0.3">
      <c r="A46" s="222" t="s">
        <v>752</v>
      </c>
      <c r="B46" s="161" t="s">
        <v>446</v>
      </c>
      <c r="C46" s="163" t="s">
        <v>441</v>
      </c>
      <c r="D46" s="122" t="s">
        <v>882</v>
      </c>
      <c r="E46" s="126" t="s">
        <v>447</v>
      </c>
      <c r="F46" s="127">
        <v>100000</v>
      </c>
    </row>
    <row r="47" spans="1:7" s="26" customFormat="1" ht="33.950000000000003" customHeight="1" thickBot="1" x14ac:dyDescent="0.3">
      <c r="A47" s="201" t="s">
        <v>557</v>
      </c>
      <c r="B47" s="202"/>
      <c r="C47" s="202"/>
      <c r="D47" s="203"/>
      <c r="E47" s="202"/>
      <c r="F47" s="204"/>
      <c r="G47" s="106"/>
    </row>
    <row r="48" spans="1:7" s="25" customFormat="1" ht="78.75" x14ac:dyDescent="0.25">
      <c r="A48" s="4" t="s">
        <v>576</v>
      </c>
      <c r="B48" s="165" t="s">
        <v>480</v>
      </c>
      <c r="C48" s="67" t="s">
        <v>450</v>
      </c>
      <c r="D48" s="65" t="s">
        <v>883</v>
      </c>
      <c r="E48" s="102" t="s">
        <v>479</v>
      </c>
      <c r="F48" s="103">
        <f>18000+18000</f>
        <v>36000</v>
      </c>
    </row>
    <row r="49" spans="1:7" s="25" customFormat="1" ht="79.5" thickBot="1" x14ac:dyDescent="0.3">
      <c r="A49" s="75" t="s">
        <v>577</v>
      </c>
      <c r="B49" s="76" t="s">
        <v>533</v>
      </c>
      <c r="C49" s="77" t="s">
        <v>534</v>
      </c>
      <c r="D49" s="71" t="s">
        <v>884</v>
      </c>
      <c r="E49" s="84" t="s">
        <v>509</v>
      </c>
      <c r="F49" s="85">
        <v>50000</v>
      </c>
    </row>
    <row r="50" spans="1:7" s="26" customFormat="1" ht="33.950000000000003" customHeight="1" thickBot="1" x14ac:dyDescent="0.3">
      <c r="A50" s="201" t="s">
        <v>557</v>
      </c>
      <c r="B50" s="202"/>
      <c r="C50" s="202"/>
      <c r="D50" s="203"/>
      <c r="E50" s="202"/>
      <c r="F50" s="204"/>
      <c r="G50" s="106"/>
    </row>
    <row r="51" spans="1:7" s="25" customFormat="1" ht="101.25" x14ac:dyDescent="0.25">
      <c r="A51" s="121" t="s">
        <v>578</v>
      </c>
      <c r="B51" s="161" t="s">
        <v>542</v>
      </c>
      <c r="C51" s="163" t="s">
        <v>532</v>
      </c>
      <c r="D51" s="122" t="s">
        <v>885</v>
      </c>
      <c r="E51" s="123" t="s">
        <v>543</v>
      </c>
      <c r="F51" s="124">
        <v>17000</v>
      </c>
    </row>
    <row r="52" spans="1:7" s="25" customFormat="1" ht="78.75" x14ac:dyDescent="0.25">
      <c r="A52" s="149" t="s">
        <v>579</v>
      </c>
      <c r="B52" s="153" t="s">
        <v>95</v>
      </c>
      <c r="C52" s="223" t="s">
        <v>96</v>
      </c>
      <c r="D52" s="150" t="s">
        <v>886</v>
      </c>
      <c r="E52" s="224" t="s">
        <v>97</v>
      </c>
      <c r="F52" s="152">
        <v>102016</v>
      </c>
    </row>
    <row r="53" spans="1:7" s="25" customFormat="1" ht="146.25" x14ac:dyDescent="0.25">
      <c r="A53" s="4" t="s">
        <v>580</v>
      </c>
      <c r="B53" s="165" t="s">
        <v>158</v>
      </c>
      <c r="C53" s="67" t="s">
        <v>166</v>
      </c>
      <c r="D53" s="65" t="s">
        <v>887</v>
      </c>
      <c r="E53" s="102" t="s">
        <v>157</v>
      </c>
      <c r="F53" s="103">
        <v>15000</v>
      </c>
    </row>
    <row r="54" spans="1:7" s="25" customFormat="1" ht="79.5" thickBot="1" x14ac:dyDescent="0.3">
      <c r="A54" s="75" t="s">
        <v>581</v>
      </c>
      <c r="B54" s="66" t="s">
        <v>339</v>
      </c>
      <c r="C54" s="67" t="s">
        <v>120</v>
      </c>
      <c r="D54" s="65" t="s">
        <v>888</v>
      </c>
      <c r="E54" s="84" t="s">
        <v>179</v>
      </c>
      <c r="F54" s="85">
        <v>17640</v>
      </c>
    </row>
    <row r="55" spans="1:7" s="26" customFormat="1" ht="33.950000000000003" customHeight="1" thickBot="1" x14ac:dyDescent="0.3">
      <c r="A55" s="201" t="s">
        <v>557</v>
      </c>
      <c r="B55" s="202"/>
      <c r="C55" s="202"/>
      <c r="D55" s="203"/>
      <c r="E55" s="202"/>
      <c r="F55" s="204"/>
      <c r="G55" s="106"/>
    </row>
    <row r="56" spans="1:7" s="25" customFormat="1" ht="101.25" x14ac:dyDescent="0.25">
      <c r="A56" s="75" t="s">
        <v>582</v>
      </c>
      <c r="B56" s="76" t="s">
        <v>283</v>
      </c>
      <c r="C56" s="77" t="s">
        <v>263</v>
      </c>
      <c r="D56" s="71" t="s">
        <v>889</v>
      </c>
      <c r="E56" s="84" t="s">
        <v>469</v>
      </c>
      <c r="F56" s="85">
        <f>40500+3500</f>
        <v>44000</v>
      </c>
    </row>
    <row r="57" spans="1:7" s="25" customFormat="1" ht="90" x14ac:dyDescent="0.25">
      <c r="A57" s="75" t="s">
        <v>583</v>
      </c>
      <c r="B57" s="76" t="s">
        <v>293</v>
      </c>
      <c r="C57" s="77" t="s">
        <v>264</v>
      </c>
      <c r="D57" s="71" t="s">
        <v>890</v>
      </c>
      <c r="E57" s="72" t="s">
        <v>294</v>
      </c>
      <c r="F57" s="73">
        <v>20000</v>
      </c>
    </row>
    <row r="58" spans="1:7" s="25" customFormat="1" ht="90" x14ac:dyDescent="0.25">
      <c r="A58" s="75" t="s">
        <v>584</v>
      </c>
      <c r="B58" s="76" t="s">
        <v>438</v>
      </c>
      <c r="C58" s="77" t="s">
        <v>296</v>
      </c>
      <c r="D58" s="71" t="s">
        <v>891</v>
      </c>
      <c r="E58" s="72" t="s">
        <v>297</v>
      </c>
      <c r="F58" s="73">
        <v>39200</v>
      </c>
    </row>
    <row r="59" spans="1:7" s="25" customFormat="1" ht="78.75" x14ac:dyDescent="0.25">
      <c r="A59" s="75" t="s">
        <v>585</v>
      </c>
      <c r="B59" s="76" t="s">
        <v>323</v>
      </c>
      <c r="C59" s="77" t="s">
        <v>291</v>
      </c>
      <c r="D59" s="71" t="s">
        <v>892</v>
      </c>
      <c r="E59" s="84" t="s">
        <v>324</v>
      </c>
      <c r="F59" s="85">
        <f>14500+5500</f>
        <v>20000</v>
      </c>
    </row>
    <row r="60" spans="1:7" s="25" customFormat="1" ht="78.75" x14ac:dyDescent="0.25">
      <c r="A60" s="75" t="s">
        <v>586</v>
      </c>
      <c r="B60" s="76" t="s">
        <v>327</v>
      </c>
      <c r="C60" s="77" t="s">
        <v>292</v>
      </c>
      <c r="D60" s="71" t="s">
        <v>893</v>
      </c>
      <c r="E60" s="84" t="s">
        <v>326</v>
      </c>
      <c r="F60" s="85">
        <v>12000</v>
      </c>
    </row>
    <row r="61" spans="1:7" s="25" customFormat="1" ht="79.5" thickBot="1" x14ac:dyDescent="0.3">
      <c r="A61" s="75" t="s">
        <v>587</v>
      </c>
      <c r="B61" s="76" t="s">
        <v>328</v>
      </c>
      <c r="C61" s="77" t="s">
        <v>318</v>
      </c>
      <c r="D61" s="71" t="s">
        <v>894</v>
      </c>
      <c r="E61" s="72" t="s">
        <v>329</v>
      </c>
      <c r="F61" s="73">
        <v>15000</v>
      </c>
    </row>
    <row r="62" spans="1:7" s="26" customFormat="1" ht="33.950000000000003" customHeight="1" thickBot="1" x14ac:dyDescent="0.3">
      <c r="A62" s="201" t="s">
        <v>557</v>
      </c>
      <c r="B62" s="202"/>
      <c r="C62" s="202"/>
      <c r="D62" s="203"/>
      <c r="E62" s="202"/>
      <c r="F62" s="204"/>
      <c r="G62" s="106"/>
    </row>
    <row r="63" spans="1:7" s="25" customFormat="1" ht="112.5" x14ac:dyDescent="0.25">
      <c r="A63" s="75" t="s">
        <v>588</v>
      </c>
      <c r="B63" s="76" t="s">
        <v>332</v>
      </c>
      <c r="C63" s="77" t="s">
        <v>470</v>
      </c>
      <c r="D63" s="71" t="s">
        <v>895</v>
      </c>
      <c r="E63" s="84" t="s">
        <v>333</v>
      </c>
      <c r="F63" s="85">
        <f>43448.89+16551.11</f>
        <v>60000</v>
      </c>
    </row>
    <row r="64" spans="1:7" s="25" customFormat="1" ht="101.25" x14ac:dyDescent="0.25">
      <c r="A64" s="75" t="s">
        <v>589</v>
      </c>
      <c r="B64" s="76" t="s">
        <v>523</v>
      </c>
      <c r="C64" s="77" t="s">
        <v>524</v>
      </c>
      <c r="D64" s="71" t="s">
        <v>896</v>
      </c>
      <c r="E64" s="255" t="s">
        <v>525</v>
      </c>
      <c r="F64" s="257">
        <f>65000+20000</f>
        <v>85000</v>
      </c>
    </row>
    <row r="65" spans="1:6" s="25" customFormat="1" ht="79.5" thickBot="1" x14ac:dyDescent="0.3">
      <c r="A65" s="171" t="s">
        <v>590</v>
      </c>
      <c r="B65" s="172" t="s">
        <v>526</v>
      </c>
      <c r="C65" s="173" t="s">
        <v>527</v>
      </c>
      <c r="D65" s="174" t="s">
        <v>897</v>
      </c>
      <c r="E65" s="256"/>
      <c r="F65" s="258"/>
    </row>
  </sheetData>
  <mergeCells count="6">
    <mergeCell ref="A36:A41"/>
    <mergeCell ref="B36:B41"/>
    <mergeCell ref="E36:E41"/>
    <mergeCell ref="F36:F41"/>
    <mergeCell ref="E64:E65"/>
    <mergeCell ref="F64:F65"/>
  </mergeCells>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6" manualBreakCount="6">
    <brk id="23" max="5" man="1"/>
    <brk id="29" max="5" man="1"/>
    <brk id="34" max="5" man="1"/>
    <brk id="43" max="5" man="1"/>
    <brk id="49" max="5" man="1"/>
    <brk id="54"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J17"/>
  <sheetViews>
    <sheetView showGridLines="0" tabSelected="1" workbookViewId="0">
      <selection activeCell="A17" sqref="A17:XFD17"/>
    </sheetView>
  </sheetViews>
  <sheetFormatPr baseColWidth="10" defaultColWidth="9.77734375" defaultRowHeight="15.75" x14ac:dyDescent="0.25"/>
  <cols>
    <col min="1" max="1" width="12.77734375" style="22" customWidth="1"/>
    <col min="2" max="3" width="11.77734375" style="22" customWidth="1"/>
    <col min="4" max="4" width="60.77734375" style="22" customWidth="1"/>
    <col min="5" max="5" width="17.5546875" style="22" hidden="1" customWidth="1"/>
    <col min="6" max="6" width="11.21875" style="22" customWidth="1"/>
    <col min="7" max="8" width="9.77734375" style="22"/>
    <col min="9" max="9" width="19.77734375" style="22" customWidth="1"/>
    <col min="10" max="10" width="1.77734375" style="22" customWidth="1"/>
    <col min="11" max="11" width="12.77734375" style="22" customWidth="1"/>
    <col min="12" max="12" width="1.77734375" style="22" customWidth="1"/>
    <col min="13" max="13" width="12.77734375" style="22" customWidth="1"/>
    <col min="14" max="14" width="1.77734375" style="22" customWidth="1"/>
    <col min="15" max="15" width="40.77734375" style="22" customWidth="1"/>
    <col min="16" max="16" width="2.77734375" style="22" customWidth="1"/>
    <col min="17" max="17" width="15.77734375" style="22" customWidth="1"/>
    <col min="18" max="18" width="2.77734375" style="22" customWidth="1"/>
    <col min="19" max="19" width="15.77734375" style="22" customWidth="1"/>
    <col min="20" max="20" width="2.77734375" style="22" customWidth="1"/>
    <col min="21" max="16384" width="9.77734375" style="22"/>
  </cols>
  <sheetData>
    <row r="1" spans="1:10" ht="8.1" customHeight="1" x14ac:dyDescent="0.25"/>
    <row r="2" spans="1:10" ht="8.1" customHeight="1" x14ac:dyDescent="0.25"/>
    <row r="3" spans="1:10" x14ac:dyDescent="0.25">
      <c r="A3" s="46"/>
      <c r="B3" s="46"/>
      <c r="C3" s="46"/>
      <c r="D3" s="46"/>
      <c r="E3" s="47"/>
      <c r="F3" s="46"/>
      <c r="G3" s="46"/>
    </row>
    <row r="4" spans="1:10" ht="9.9499999999999993" customHeight="1" x14ac:dyDescent="0.25">
      <c r="A4" s="48"/>
      <c r="B4" s="48"/>
      <c r="C4" s="48"/>
      <c r="D4" s="48"/>
      <c r="E4" s="48"/>
      <c r="F4" s="49"/>
      <c r="G4" s="48"/>
      <c r="H4" s="48"/>
      <c r="I4" s="48"/>
      <c r="J4" s="48"/>
    </row>
    <row r="5" spans="1:10" ht="9.9499999999999993" customHeight="1" x14ac:dyDescent="0.25">
      <c r="A5" s="48"/>
      <c r="B5" s="48"/>
      <c r="C5" s="48"/>
      <c r="D5" s="48"/>
      <c r="E5" s="48"/>
      <c r="F5" s="48"/>
      <c r="G5" s="48"/>
      <c r="H5" s="48"/>
      <c r="I5" s="48"/>
      <c r="J5" s="48"/>
    </row>
    <row r="6" spans="1:10" ht="9.9499999999999993" customHeight="1" x14ac:dyDescent="0.25">
      <c r="A6" s="48"/>
      <c r="B6" s="48"/>
      <c r="C6" s="48"/>
      <c r="D6" s="48"/>
      <c r="E6" s="48"/>
      <c r="F6" s="49"/>
      <c r="G6" s="48"/>
      <c r="H6" s="48"/>
      <c r="I6" s="48"/>
      <c r="J6" s="48"/>
    </row>
    <row r="7" spans="1:10" ht="8.1" customHeight="1" x14ac:dyDescent="0.25">
      <c r="A7" s="50"/>
      <c r="B7" s="51"/>
      <c r="C7" s="51"/>
      <c r="D7" s="52"/>
      <c r="E7" s="51"/>
    </row>
    <row r="8" spans="1:10" ht="15" customHeight="1" x14ac:dyDescent="0.25">
      <c r="A8" s="53"/>
      <c r="B8" s="51"/>
      <c r="C8" s="51"/>
      <c r="D8" s="53"/>
      <c r="E8" s="51"/>
    </row>
    <row r="9" spans="1:10" ht="8.1" customHeight="1" x14ac:dyDescent="0.25"/>
    <row r="10" spans="1:10" ht="5.0999999999999996" customHeight="1" thickBot="1" x14ac:dyDescent="0.3">
      <c r="A10" s="100"/>
      <c r="B10" s="51"/>
      <c r="C10" s="51"/>
      <c r="D10" s="101"/>
      <c r="E10" s="51"/>
    </row>
    <row r="11" spans="1:10" ht="12" customHeight="1" x14ac:dyDescent="0.25">
      <c r="A11" s="54"/>
      <c r="B11" s="55"/>
      <c r="C11" s="55"/>
      <c r="D11" s="55"/>
      <c r="E11" s="55"/>
      <c r="F11" s="57"/>
    </row>
    <row r="12" spans="1:10" s="26" customFormat="1" x14ac:dyDescent="0.25">
      <c r="A12" s="43" t="s">
        <v>855</v>
      </c>
      <c r="B12" s="44"/>
      <c r="C12" s="44"/>
      <c r="D12" s="44"/>
      <c r="E12" s="44"/>
      <c r="F12" s="45"/>
    </row>
    <row r="13" spans="1:10" s="10" customFormat="1" x14ac:dyDescent="0.25">
      <c r="A13" s="32"/>
      <c r="B13" s="33"/>
      <c r="C13" s="33"/>
      <c r="D13" s="33"/>
      <c r="E13" s="33"/>
      <c r="F13" s="34"/>
    </row>
    <row r="14" spans="1:10" s="10" customFormat="1" ht="6.95" customHeight="1" x14ac:dyDescent="0.25">
      <c r="A14" s="35"/>
      <c r="B14" s="36"/>
      <c r="C14" s="36"/>
      <c r="D14" s="36"/>
      <c r="E14" s="36"/>
      <c r="F14" s="37"/>
    </row>
    <row r="15" spans="1:10" s="10" customFormat="1" ht="69" customHeight="1" thickBot="1" x14ac:dyDescent="0.3">
      <c r="A15" s="1" t="s">
        <v>1</v>
      </c>
      <c r="B15" s="2" t="s">
        <v>2</v>
      </c>
      <c r="C15" s="2" t="s">
        <v>3</v>
      </c>
      <c r="D15" s="2" t="s">
        <v>4</v>
      </c>
      <c r="E15" s="2" t="s">
        <v>5</v>
      </c>
      <c r="F15" s="3" t="s">
        <v>854</v>
      </c>
    </row>
    <row r="16" spans="1:10" s="26" customFormat="1" ht="33.950000000000003" customHeight="1" thickBot="1" x14ac:dyDescent="0.3">
      <c r="A16" s="201" t="s">
        <v>842</v>
      </c>
      <c r="B16" s="202"/>
      <c r="C16" s="202"/>
      <c r="D16" s="203"/>
      <c r="E16" s="202"/>
      <c r="F16" s="204"/>
    </row>
    <row r="17" spans="1:6" ht="79.5" thickBot="1" x14ac:dyDescent="0.3">
      <c r="A17" s="235" t="s">
        <v>849</v>
      </c>
      <c r="B17" s="236" t="s">
        <v>282</v>
      </c>
      <c r="C17" s="237">
        <v>43641</v>
      </c>
      <c r="D17" s="238" t="s">
        <v>1152</v>
      </c>
      <c r="E17" s="239"/>
      <c r="F17" s="240"/>
    </row>
  </sheetData>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36" transitionEvaluation="1"/>
  <dimension ref="A1:U39"/>
  <sheetViews>
    <sheetView showGridLines="0" topLeftCell="A36" workbookViewId="0">
      <selection activeCell="C38" sqref="C38"/>
    </sheetView>
  </sheetViews>
  <sheetFormatPr baseColWidth="10" defaultColWidth="9.77734375" defaultRowHeight="15.75" x14ac:dyDescent="0.25"/>
  <cols>
    <col min="1" max="1" width="12.77734375" style="22" customWidth="1"/>
    <col min="2" max="2" width="11.77734375" style="22" customWidth="1"/>
    <col min="3" max="3" width="16.88671875" style="22" customWidth="1"/>
    <col min="4" max="4" width="60.77734375" style="22" customWidth="1"/>
    <col min="5" max="5" width="17.44140625" style="22" hidden="1" customWidth="1"/>
    <col min="6" max="6" width="11.21875" style="22" customWidth="1"/>
    <col min="7" max="7" width="15.109375" style="106" customWidth="1"/>
    <col min="8" max="8" width="9.77734375" style="22"/>
    <col min="9" max="9" width="19.77734375" style="22" customWidth="1"/>
    <col min="10" max="10" width="1.77734375" style="22" customWidth="1"/>
    <col min="11" max="11" width="12.77734375" style="22" customWidth="1"/>
    <col min="12" max="12" width="1.77734375" style="22" customWidth="1"/>
    <col min="13" max="13" width="12.77734375" style="22" customWidth="1"/>
    <col min="14" max="14" width="1.77734375" style="22" customWidth="1"/>
    <col min="15" max="15" width="40.77734375" style="22" customWidth="1"/>
    <col min="16" max="16" width="2.77734375" style="22" customWidth="1"/>
    <col min="17" max="17" width="15.77734375" style="22" customWidth="1"/>
    <col min="18" max="18" width="2.77734375" style="22" customWidth="1"/>
    <col min="19" max="19" width="15.77734375" style="22" customWidth="1"/>
    <col min="20" max="20" width="2.77734375" style="22" customWidth="1"/>
    <col min="21" max="16384" width="9.77734375" style="22"/>
  </cols>
  <sheetData>
    <row r="1" spans="1:10" ht="8.1" customHeight="1" x14ac:dyDescent="0.25"/>
    <row r="2" spans="1:10" ht="8.1" customHeight="1" x14ac:dyDescent="0.25"/>
    <row r="3" spans="1:10" x14ac:dyDescent="0.25">
      <c r="A3" s="46"/>
      <c r="B3" s="46"/>
      <c r="C3" s="46"/>
      <c r="D3" s="46"/>
      <c r="E3" s="47"/>
      <c r="F3" s="46"/>
      <c r="G3" s="107"/>
    </row>
    <row r="4" spans="1:10" ht="9.9499999999999993" customHeight="1" x14ac:dyDescent="0.25">
      <c r="A4" s="48"/>
      <c r="B4" s="48"/>
      <c r="C4" s="48"/>
      <c r="D4" s="48"/>
      <c r="E4" s="48"/>
      <c r="F4" s="49"/>
      <c r="H4" s="48"/>
      <c r="I4" s="48"/>
      <c r="J4" s="48"/>
    </row>
    <row r="5" spans="1:10" ht="9.9499999999999993" customHeight="1" x14ac:dyDescent="0.25">
      <c r="A5" s="48"/>
      <c r="B5" s="48"/>
      <c r="C5" s="48"/>
      <c r="D5" s="48"/>
      <c r="E5" s="48"/>
      <c r="F5" s="48"/>
      <c r="H5" s="48"/>
      <c r="I5" s="48"/>
      <c r="J5" s="48"/>
    </row>
    <row r="6" spans="1:10" ht="9.9499999999999993" customHeight="1" x14ac:dyDescent="0.25">
      <c r="A6" s="48"/>
      <c r="B6" s="48"/>
      <c r="C6" s="48"/>
      <c r="D6" s="48"/>
      <c r="E6" s="48"/>
      <c r="F6" s="49"/>
      <c r="H6" s="48"/>
      <c r="I6" s="48"/>
      <c r="J6" s="48"/>
    </row>
    <row r="8" spans="1:10" ht="8.1" customHeight="1" x14ac:dyDescent="0.25">
      <c r="A8" s="50"/>
      <c r="B8" s="51"/>
      <c r="C8" s="51"/>
      <c r="D8" s="52"/>
      <c r="E8" s="51"/>
    </row>
    <row r="9" spans="1:10" ht="15" customHeight="1" thickBot="1" x14ac:dyDescent="0.3">
      <c r="A9" s="53"/>
      <c r="B9" s="51"/>
      <c r="C9" s="51"/>
      <c r="D9" s="53"/>
      <c r="E9" s="51"/>
    </row>
    <row r="10" spans="1:10" x14ac:dyDescent="0.25">
      <c r="A10" s="54"/>
      <c r="B10" s="55"/>
      <c r="C10" s="55"/>
      <c r="D10" s="55"/>
      <c r="E10" s="55"/>
      <c r="F10" s="57"/>
    </row>
    <row r="11" spans="1:10" s="26" customFormat="1" ht="31.5" x14ac:dyDescent="0.25">
      <c r="A11" s="43" t="s">
        <v>608</v>
      </c>
      <c r="B11" s="44"/>
      <c r="C11" s="44"/>
      <c r="D11" s="44"/>
      <c r="E11" s="44"/>
      <c r="F11" s="45"/>
      <c r="G11" s="106"/>
    </row>
    <row r="12" spans="1:10" s="10" customFormat="1" x14ac:dyDescent="0.25">
      <c r="A12" s="32"/>
      <c r="B12" s="33"/>
      <c r="C12" s="33"/>
      <c r="D12" s="33"/>
      <c r="E12" s="33"/>
      <c r="F12" s="34"/>
      <c r="G12" s="106"/>
    </row>
    <row r="13" spans="1:10" s="10" customFormat="1" ht="6.95" customHeight="1" x14ac:dyDescent="0.25">
      <c r="A13" s="35"/>
      <c r="B13" s="36"/>
      <c r="C13" s="36"/>
      <c r="D13" s="36"/>
      <c r="E13" s="36"/>
      <c r="F13" s="37"/>
      <c r="G13" s="106"/>
    </row>
    <row r="14" spans="1:10" s="10" customFormat="1" ht="75.75" thickBot="1" x14ac:dyDescent="0.3">
      <c r="A14" s="1" t="s">
        <v>1</v>
      </c>
      <c r="B14" s="2" t="s">
        <v>2</v>
      </c>
      <c r="C14" s="2" t="s">
        <v>3</v>
      </c>
      <c r="D14" s="2" t="s">
        <v>4</v>
      </c>
      <c r="E14" s="2" t="s">
        <v>5</v>
      </c>
      <c r="F14" s="3" t="s">
        <v>854</v>
      </c>
      <c r="G14" s="106"/>
    </row>
    <row r="15" spans="1:10" s="26" customFormat="1" ht="26.25" customHeight="1" x14ac:dyDescent="0.25">
      <c r="A15" s="230" t="s">
        <v>27</v>
      </c>
      <c r="B15" s="231"/>
      <c r="C15" s="231"/>
      <c r="D15" s="232"/>
      <c r="E15" s="231"/>
      <c r="F15" s="233"/>
      <c r="G15" s="106"/>
    </row>
    <row r="16" spans="1:10" s="25" customFormat="1" ht="168.75" x14ac:dyDescent="0.25">
      <c r="A16" s="75" t="s">
        <v>595</v>
      </c>
      <c r="B16" s="76" t="s">
        <v>59</v>
      </c>
      <c r="C16" s="77" t="s">
        <v>863</v>
      </c>
      <c r="D16" s="71" t="s">
        <v>862</v>
      </c>
      <c r="E16" s="84" t="s">
        <v>63</v>
      </c>
      <c r="F16" s="85">
        <v>20000</v>
      </c>
    </row>
    <row r="17" spans="1:7" s="25" customFormat="1" ht="169.5" thickBot="1" x14ac:dyDescent="0.3">
      <c r="A17" s="177" t="s">
        <v>596</v>
      </c>
      <c r="B17" s="180" t="s">
        <v>60</v>
      </c>
      <c r="C17" s="181" t="s">
        <v>61</v>
      </c>
      <c r="D17" s="182" t="s">
        <v>898</v>
      </c>
      <c r="E17" s="186" t="s">
        <v>62</v>
      </c>
      <c r="F17" s="187">
        <v>50000</v>
      </c>
    </row>
    <row r="18" spans="1:7" s="26" customFormat="1" ht="26.25" customHeight="1" x14ac:dyDescent="0.25">
      <c r="A18" s="16" t="s">
        <v>27</v>
      </c>
      <c r="B18" s="17"/>
      <c r="C18" s="17"/>
      <c r="D18" s="18"/>
      <c r="E18" s="17"/>
      <c r="F18" s="19"/>
      <c r="G18" s="106"/>
    </row>
    <row r="19" spans="1:7" s="25" customFormat="1" ht="27" customHeight="1" x14ac:dyDescent="0.25">
      <c r="A19" s="264" t="s">
        <v>597</v>
      </c>
      <c r="B19" s="255" t="s">
        <v>121</v>
      </c>
      <c r="C19" s="261">
        <v>43591</v>
      </c>
      <c r="D19" s="122" t="s">
        <v>899</v>
      </c>
      <c r="E19" s="123"/>
      <c r="F19" s="124"/>
    </row>
    <row r="20" spans="1:7" s="25" customFormat="1" ht="247.5" x14ac:dyDescent="0.25">
      <c r="A20" s="247"/>
      <c r="B20" s="259"/>
      <c r="C20" s="262"/>
      <c r="D20" s="42" t="s">
        <v>901</v>
      </c>
      <c r="E20" s="242" t="s">
        <v>111</v>
      </c>
      <c r="F20" s="27">
        <v>2500000</v>
      </c>
      <c r="G20" s="106"/>
    </row>
    <row r="21" spans="1:7" s="25" customFormat="1" ht="30" customHeight="1" x14ac:dyDescent="0.25">
      <c r="A21" s="248"/>
      <c r="B21" s="260"/>
      <c r="C21" s="263"/>
      <c r="D21" s="114" t="s">
        <v>900</v>
      </c>
      <c r="E21" s="244"/>
      <c r="F21" s="116"/>
      <c r="G21" s="106"/>
    </row>
    <row r="22" spans="1:7" s="25" customFormat="1" ht="158.25" thickBot="1" x14ac:dyDescent="0.3">
      <c r="A22" s="188" t="s">
        <v>598</v>
      </c>
      <c r="B22" s="189" t="s">
        <v>440</v>
      </c>
      <c r="C22" s="190">
        <v>43193</v>
      </c>
      <c r="D22" s="191" t="s">
        <v>902</v>
      </c>
      <c r="E22" s="189" t="s">
        <v>338</v>
      </c>
      <c r="F22" s="192">
        <v>30400</v>
      </c>
    </row>
    <row r="23" spans="1:7" s="26" customFormat="1" ht="26.25" customHeight="1" x14ac:dyDescent="0.25">
      <c r="A23" s="16" t="s">
        <v>28</v>
      </c>
      <c r="B23" s="17"/>
      <c r="C23" s="17"/>
      <c r="D23" s="245"/>
      <c r="E23" s="246"/>
      <c r="F23" s="19"/>
      <c r="G23" s="106"/>
    </row>
    <row r="24" spans="1:7" ht="90" x14ac:dyDescent="0.25">
      <c r="A24" s="4" t="s">
        <v>591</v>
      </c>
      <c r="B24" s="66" t="s">
        <v>103</v>
      </c>
      <c r="C24" s="67" t="s">
        <v>52</v>
      </c>
      <c r="D24" s="65" t="s">
        <v>903</v>
      </c>
      <c r="E24" s="243" t="s">
        <v>104</v>
      </c>
      <c r="F24" s="9">
        <v>7602.23</v>
      </c>
    </row>
    <row r="25" spans="1:7" ht="78.75" x14ac:dyDescent="0.25">
      <c r="A25" s="4" t="s">
        <v>592</v>
      </c>
      <c r="B25" s="76" t="s">
        <v>451</v>
      </c>
      <c r="C25" s="77" t="s">
        <v>52</v>
      </c>
      <c r="D25" s="71" t="s">
        <v>904</v>
      </c>
      <c r="E25" s="243" t="s">
        <v>452</v>
      </c>
      <c r="F25" s="73">
        <v>11826.89</v>
      </c>
    </row>
    <row r="26" spans="1:7" ht="101.25" x14ac:dyDescent="0.25">
      <c r="A26" s="4" t="s">
        <v>593</v>
      </c>
      <c r="B26" s="76" t="s">
        <v>454</v>
      </c>
      <c r="C26" s="77" t="s">
        <v>52</v>
      </c>
      <c r="D26" s="71" t="s">
        <v>905</v>
      </c>
      <c r="E26" s="243" t="s">
        <v>453</v>
      </c>
      <c r="F26" s="73">
        <v>4549.5600000000004</v>
      </c>
    </row>
    <row r="27" spans="1:7" s="25" customFormat="1" ht="90" x14ac:dyDescent="0.25">
      <c r="A27" s="4" t="s">
        <v>594</v>
      </c>
      <c r="B27" s="76" t="s">
        <v>337</v>
      </c>
      <c r="C27" s="77" t="s">
        <v>53</v>
      </c>
      <c r="D27" s="71" t="s">
        <v>906</v>
      </c>
      <c r="E27" s="69" t="s">
        <v>336</v>
      </c>
      <c r="F27" s="73">
        <v>14590.75</v>
      </c>
      <c r="G27" s="106"/>
    </row>
    <row r="28" spans="1:7" ht="79.5" thickBot="1" x14ac:dyDescent="0.3">
      <c r="A28" s="177" t="s">
        <v>599</v>
      </c>
      <c r="B28" s="180" t="s">
        <v>528</v>
      </c>
      <c r="C28" s="185">
        <v>43551</v>
      </c>
      <c r="D28" s="182" t="s">
        <v>907</v>
      </c>
      <c r="E28" s="178" t="s">
        <v>68</v>
      </c>
      <c r="F28" s="183">
        <v>3460000</v>
      </c>
    </row>
    <row r="29" spans="1:7" s="26" customFormat="1" ht="26.25" customHeight="1" x14ac:dyDescent="0.25">
      <c r="A29" s="16" t="s">
        <v>28</v>
      </c>
      <c r="B29" s="17"/>
      <c r="C29" s="17"/>
      <c r="D29" s="245"/>
      <c r="E29" s="246"/>
      <c r="F29" s="19"/>
      <c r="G29" s="106"/>
    </row>
    <row r="30" spans="1:7" s="25" customFormat="1" ht="90" x14ac:dyDescent="0.25">
      <c r="A30" s="4" t="s">
        <v>600</v>
      </c>
      <c r="B30" s="89" t="s">
        <v>135</v>
      </c>
      <c r="C30" s="77" t="s">
        <v>102</v>
      </c>
      <c r="D30" s="71" t="s">
        <v>908</v>
      </c>
      <c r="E30" s="69" t="s">
        <v>136</v>
      </c>
      <c r="F30" s="73">
        <v>35000</v>
      </c>
      <c r="G30" s="106"/>
    </row>
    <row r="31" spans="1:7" s="25" customFormat="1" ht="78.75" x14ac:dyDescent="0.25">
      <c r="A31" s="4" t="s">
        <v>601</v>
      </c>
      <c r="B31" s="89" t="s">
        <v>343</v>
      </c>
      <c r="C31" s="77" t="s">
        <v>325</v>
      </c>
      <c r="D31" s="71" t="s">
        <v>909</v>
      </c>
      <c r="E31" s="72" t="s">
        <v>344</v>
      </c>
      <c r="F31" s="73">
        <v>95000</v>
      </c>
      <c r="G31"/>
    </row>
    <row r="32" spans="1:7" s="25" customFormat="1" ht="101.25" x14ac:dyDescent="0.25">
      <c r="A32" s="4" t="s">
        <v>602</v>
      </c>
      <c r="B32" s="76" t="s">
        <v>455</v>
      </c>
      <c r="C32" s="77" t="s">
        <v>390</v>
      </c>
      <c r="D32" s="71" t="s">
        <v>910</v>
      </c>
      <c r="E32" s="84" t="s">
        <v>456</v>
      </c>
      <c r="F32" s="85">
        <v>45600</v>
      </c>
    </row>
    <row r="33" spans="1:21" s="26" customFormat="1" ht="34.5" customHeight="1" x14ac:dyDescent="0.25">
      <c r="A33" s="28" t="s">
        <v>36</v>
      </c>
      <c r="B33" s="17"/>
      <c r="C33" s="17"/>
      <c r="D33" s="18"/>
      <c r="E33" s="17"/>
      <c r="F33" s="19"/>
      <c r="G33" s="106"/>
      <c r="H33" s="22"/>
      <c r="I33" s="22"/>
      <c r="J33" s="22"/>
      <c r="K33" s="22"/>
      <c r="L33" s="22"/>
      <c r="M33" s="22"/>
      <c r="N33" s="22"/>
      <c r="O33" s="22"/>
      <c r="P33" s="22"/>
      <c r="Q33" s="22"/>
      <c r="R33" s="22"/>
      <c r="S33" s="22"/>
      <c r="T33" s="22"/>
      <c r="U33" s="22"/>
    </row>
    <row r="34" spans="1:21" s="10" customFormat="1" ht="180" x14ac:dyDescent="0.25">
      <c r="A34" s="4" t="s">
        <v>603</v>
      </c>
      <c r="B34" s="66" t="s">
        <v>148</v>
      </c>
      <c r="C34" s="67" t="s">
        <v>851</v>
      </c>
      <c r="D34" s="65" t="s">
        <v>911</v>
      </c>
      <c r="E34" s="8"/>
      <c r="F34" s="9"/>
      <c r="G34"/>
      <c r="H34" s="22"/>
      <c r="I34" s="22"/>
      <c r="J34" s="22"/>
      <c r="K34" s="22"/>
      <c r="L34" s="22"/>
      <c r="M34" s="22"/>
      <c r="N34" s="22"/>
      <c r="O34" s="22"/>
      <c r="P34" s="22"/>
      <c r="Q34" s="22"/>
      <c r="R34" s="22"/>
      <c r="S34" s="22"/>
      <c r="T34" s="22"/>
      <c r="U34" s="22"/>
    </row>
    <row r="35" spans="1:21" ht="102" thickBot="1" x14ac:dyDescent="0.3">
      <c r="A35" s="177" t="s">
        <v>604</v>
      </c>
      <c r="B35" s="178" t="s">
        <v>529</v>
      </c>
      <c r="C35" s="185">
        <v>43636</v>
      </c>
      <c r="D35" s="182" t="s">
        <v>912</v>
      </c>
      <c r="E35" s="179" t="s">
        <v>243</v>
      </c>
      <c r="F35" s="183">
        <v>101000</v>
      </c>
    </row>
    <row r="36" spans="1:21" s="26" customFormat="1" ht="34.5" customHeight="1" x14ac:dyDescent="0.25">
      <c r="A36" s="28" t="s">
        <v>36</v>
      </c>
      <c r="B36" s="17"/>
      <c r="C36" s="17"/>
      <c r="D36" s="18"/>
      <c r="E36" s="17"/>
      <c r="F36" s="19"/>
      <c r="G36" s="106"/>
      <c r="H36" s="22"/>
      <c r="I36" s="22"/>
      <c r="J36" s="22"/>
      <c r="K36" s="22"/>
      <c r="L36" s="22"/>
      <c r="M36" s="22"/>
      <c r="N36" s="22"/>
      <c r="O36" s="22"/>
      <c r="P36" s="22"/>
      <c r="Q36" s="22"/>
      <c r="R36" s="22"/>
      <c r="S36" s="22"/>
      <c r="T36" s="22"/>
      <c r="U36" s="22"/>
    </row>
    <row r="37" spans="1:21" ht="101.25" x14ac:dyDescent="0.25">
      <c r="A37" s="4" t="s">
        <v>605</v>
      </c>
      <c r="B37" s="69" t="s">
        <v>304</v>
      </c>
      <c r="C37" s="77" t="s">
        <v>305</v>
      </c>
      <c r="D37" s="71" t="s">
        <v>913</v>
      </c>
      <c r="E37" s="72" t="s">
        <v>245</v>
      </c>
      <c r="F37" s="73">
        <v>20000</v>
      </c>
    </row>
    <row r="38" spans="1:21" ht="78.75" x14ac:dyDescent="0.25">
      <c r="A38" s="4" t="s">
        <v>606</v>
      </c>
      <c r="B38" s="69" t="s">
        <v>530</v>
      </c>
      <c r="C38" s="70">
        <v>43668</v>
      </c>
      <c r="D38" s="71" t="s">
        <v>914</v>
      </c>
      <c r="E38" s="72" t="s">
        <v>531</v>
      </c>
      <c r="F38" s="73">
        <v>5999.98</v>
      </c>
    </row>
    <row r="39" spans="1:21" ht="79.5" thickBot="1" x14ac:dyDescent="0.3">
      <c r="A39" s="171" t="s">
        <v>607</v>
      </c>
      <c r="B39" s="193" t="s">
        <v>439</v>
      </c>
      <c r="C39" s="194">
        <v>43721</v>
      </c>
      <c r="D39" s="174" t="s">
        <v>915</v>
      </c>
      <c r="E39" s="195" t="s">
        <v>331</v>
      </c>
      <c r="F39" s="196">
        <v>4000</v>
      </c>
    </row>
  </sheetData>
  <mergeCells count="3">
    <mergeCell ref="B19:B21"/>
    <mergeCell ref="C19:C21"/>
    <mergeCell ref="A19:A21"/>
  </mergeCells>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3" manualBreakCount="3">
    <brk id="17" max="5" man="1"/>
    <brk id="22" max="5" man="1"/>
    <brk id="28" max="5" man="1"/>
  </rowBreaks>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51" transitionEvaluation="1"/>
  <dimension ref="A1:J53"/>
  <sheetViews>
    <sheetView showGridLines="0" topLeftCell="A51" workbookViewId="0">
      <selection activeCell="C53" sqref="C53"/>
    </sheetView>
  </sheetViews>
  <sheetFormatPr baseColWidth="10" defaultColWidth="9.77734375" defaultRowHeight="15.75" x14ac:dyDescent="0.25"/>
  <cols>
    <col min="1" max="1" width="12.77734375" style="22" customWidth="1"/>
    <col min="2" max="3" width="11.77734375" style="22" customWidth="1"/>
    <col min="4" max="4" width="60.77734375" style="22" customWidth="1"/>
    <col min="5" max="5" width="17.44140625" style="22" hidden="1" customWidth="1"/>
    <col min="6" max="6" width="11.21875" style="22" customWidth="1"/>
    <col min="7" max="7" width="15.109375" style="106" customWidth="1"/>
    <col min="8" max="8" width="9.77734375" style="22"/>
    <col min="9" max="9" width="19.77734375" style="22" customWidth="1"/>
    <col min="10" max="10" width="1.77734375" style="22" customWidth="1"/>
    <col min="11" max="11" width="12.77734375" style="22" customWidth="1"/>
    <col min="12" max="12" width="1.77734375" style="22" customWidth="1"/>
    <col min="13" max="13" width="12.77734375" style="22" customWidth="1"/>
    <col min="14" max="14" width="1.77734375" style="22" customWidth="1"/>
    <col min="15" max="15" width="40.77734375" style="22" customWidth="1"/>
    <col min="16" max="16" width="2.77734375" style="22" customWidth="1"/>
    <col min="17" max="17" width="15.77734375" style="22" customWidth="1"/>
    <col min="18" max="18" width="2.77734375" style="22" customWidth="1"/>
    <col min="19" max="19" width="15.77734375" style="22" customWidth="1"/>
    <col min="20" max="20" width="2.77734375" style="22" customWidth="1"/>
    <col min="21" max="16384" width="9.77734375" style="22"/>
  </cols>
  <sheetData>
    <row r="1" spans="1:10" ht="8.1" customHeight="1" x14ac:dyDescent="0.25"/>
    <row r="2" spans="1:10" ht="8.1" customHeight="1" x14ac:dyDescent="0.25"/>
    <row r="3" spans="1:10" x14ac:dyDescent="0.25">
      <c r="A3" s="46"/>
      <c r="B3" s="46"/>
      <c r="C3" s="46"/>
      <c r="D3" s="46"/>
      <c r="E3" s="47"/>
      <c r="F3" s="46"/>
      <c r="G3" s="107"/>
    </row>
    <row r="4" spans="1:10" ht="9.9499999999999993" customHeight="1" x14ac:dyDescent="0.25">
      <c r="A4" s="48"/>
      <c r="B4" s="48"/>
      <c r="C4" s="48"/>
      <c r="D4" s="48"/>
      <c r="E4" s="48"/>
      <c r="F4" s="49"/>
      <c r="H4" s="48"/>
      <c r="I4" s="48"/>
      <c r="J4" s="48"/>
    </row>
    <row r="5" spans="1:10" ht="9.9499999999999993" customHeight="1" x14ac:dyDescent="0.25">
      <c r="A5" s="48"/>
      <c r="B5" s="48"/>
      <c r="C5" s="48"/>
      <c r="D5" s="48"/>
      <c r="E5" s="48"/>
      <c r="F5" s="48"/>
      <c r="H5" s="48"/>
      <c r="I5" s="48"/>
      <c r="J5" s="48"/>
    </row>
    <row r="6" spans="1:10" ht="9.9499999999999993" customHeight="1" x14ac:dyDescent="0.25">
      <c r="A6" s="48"/>
      <c r="B6" s="48"/>
      <c r="C6" s="48"/>
      <c r="D6" s="48"/>
      <c r="E6" s="48"/>
      <c r="F6" s="49"/>
      <c r="H6" s="48"/>
      <c r="I6" s="48"/>
      <c r="J6" s="48"/>
    </row>
    <row r="8" spans="1:10" ht="8.1" customHeight="1" x14ac:dyDescent="0.25">
      <c r="A8" s="50"/>
      <c r="B8" s="51"/>
      <c r="C8" s="51"/>
      <c r="D8" s="52"/>
      <c r="E8" s="51"/>
    </row>
    <row r="9" spans="1:10" ht="15" customHeight="1" thickBot="1" x14ac:dyDescent="0.3">
      <c r="A9" s="53"/>
      <c r="B9" s="51"/>
      <c r="C9" s="51"/>
      <c r="D9" s="53"/>
      <c r="E9" s="51"/>
    </row>
    <row r="10" spans="1:10" x14ac:dyDescent="0.25">
      <c r="A10" s="54"/>
      <c r="B10" s="55"/>
      <c r="C10" s="55"/>
      <c r="D10" s="55"/>
      <c r="E10" s="55"/>
      <c r="F10" s="57"/>
    </row>
    <row r="11" spans="1:10" s="26" customFormat="1" ht="31.5" x14ac:dyDescent="0.25">
      <c r="A11" s="43" t="s">
        <v>609</v>
      </c>
      <c r="B11" s="44"/>
      <c r="C11" s="44"/>
      <c r="D11" s="44"/>
      <c r="E11" s="44"/>
      <c r="F11" s="45"/>
      <c r="G11" s="106"/>
    </row>
    <row r="12" spans="1:10" s="10" customFormat="1" x14ac:dyDescent="0.25">
      <c r="A12" s="32"/>
      <c r="B12" s="33"/>
      <c r="C12" s="33"/>
      <c r="D12" s="33"/>
      <c r="E12" s="33"/>
      <c r="F12" s="34"/>
      <c r="G12" s="106"/>
    </row>
    <row r="13" spans="1:10" s="10" customFormat="1" ht="6.95" customHeight="1" x14ac:dyDescent="0.25">
      <c r="A13" s="35"/>
      <c r="B13" s="36"/>
      <c r="C13" s="36"/>
      <c r="D13" s="36"/>
      <c r="E13" s="36"/>
      <c r="F13" s="37"/>
      <c r="G13" s="106"/>
    </row>
    <row r="14" spans="1:10" s="10" customFormat="1" ht="75" x14ac:dyDescent="0.25">
      <c r="A14" s="1" t="s">
        <v>1</v>
      </c>
      <c r="B14" s="2" t="s">
        <v>2</v>
      </c>
      <c r="C14" s="2" t="s">
        <v>3</v>
      </c>
      <c r="D14" s="2" t="s">
        <v>4</v>
      </c>
      <c r="E14" s="2" t="s">
        <v>5</v>
      </c>
      <c r="F14" s="3" t="s">
        <v>854</v>
      </c>
      <c r="G14" s="106"/>
    </row>
    <row r="15" spans="1:10" s="10" customFormat="1" ht="5.0999999999999996" customHeight="1" x14ac:dyDescent="0.25">
      <c r="A15" s="38"/>
      <c r="B15" s="39"/>
      <c r="C15" s="39"/>
      <c r="D15" s="39"/>
      <c r="E15" s="39"/>
      <c r="F15" s="40"/>
      <c r="G15" s="106"/>
    </row>
    <row r="16" spans="1:10" ht="5.0999999999999996" customHeight="1" x14ac:dyDescent="0.25">
      <c r="A16" s="12"/>
      <c r="B16" s="158"/>
      <c r="C16" s="158"/>
      <c r="D16" s="14"/>
      <c r="E16" s="15"/>
      <c r="F16" s="41"/>
    </row>
    <row r="17" spans="1:7" s="26" customFormat="1" ht="24.95" customHeight="1" x14ac:dyDescent="0.25">
      <c r="A17" s="16" t="s">
        <v>610</v>
      </c>
      <c r="B17" s="17"/>
      <c r="C17" s="17"/>
      <c r="D17" s="18"/>
      <c r="E17" s="17"/>
      <c r="F17" s="19"/>
      <c r="G17" s="106"/>
    </row>
    <row r="18" spans="1:7" ht="180.75" thickBot="1" x14ac:dyDescent="0.3">
      <c r="A18" s="75" t="s">
        <v>620</v>
      </c>
      <c r="B18" s="76" t="s">
        <v>511</v>
      </c>
      <c r="C18" s="70">
        <v>43753</v>
      </c>
      <c r="D18" s="71" t="s">
        <v>916</v>
      </c>
      <c r="E18" s="72" t="s">
        <v>512</v>
      </c>
      <c r="F18" s="73">
        <v>15000</v>
      </c>
    </row>
    <row r="19" spans="1:7" s="26" customFormat="1" ht="31.5" customHeight="1" x14ac:dyDescent="0.25">
      <c r="A19" s="197" t="s">
        <v>611</v>
      </c>
      <c r="B19" s="198"/>
      <c r="C19" s="198"/>
      <c r="D19" s="199"/>
      <c r="E19" s="198"/>
      <c r="F19" s="200"/>
      <c r="G19" s="106"/>
    </row>
    <row r="20" spans="1:7" s="10" customFormat="1" ht="67.5" x14ac:dyDescent="0.25">
      <c r="A20" s="247" t="s">
        <v>621</v>
      </c>
      <c r="B20" s="259" t="s">
        <v>473</v>
      </c>
      <c r="C20" s="6">
        <v>43530</v>
      </c>
      <c r="D20" s="65" t="s">
        <v>917</v>
      </c>
      <c r="E20" s="102" t="s">
        <v>474</v>
      </c>
      <c r="F20" s="9">
        <v>9000</v>
      </c>
      <c r="G20" s="106"/>
    </row>
    <row r="21" spans="1:7" s="10" customFormat="1" ht="68.25" thickBot="1" x14ac:dyDescent="0.3">
      <c r="A21" s="266"/>
      <c r="B21" s="265"/>
      <c r="C21" s="6">
        <v>43530</v>
      </c>
      <c r="D21" s="71" t="s">
        <v>918</v>
      </c>
      <c r="E21" s="84"/>
      <c r="F21" s="85"/>
      <c r="G21" s="106"/>
    </row>
    <row r="22" spans="1:7" s="26" customFormat="1" ht="32.25" customHeight="1" x14ac:dyDescent="0.25">
      <c r="A22" s="197" t="s">
        <v>611</v>
      </c>
      <c r="B22" s="198"/>
      <c r="C22" s="198"/>
      <c r="D22" s="199"/>
      <c r="E22" s="198"/>
      <c r="F22" s="200"/>
      <c r="G22" s="106"/>
    </row>
    <row r="23" spans="1:7" s="10" customFormat="1" ht="213.75" x14ac:dyDescent="0.25">
      <c r="A23" s="4" t="s">
        <v>630</v>
      </c>
      <c r="B23" s="76" t="s">
        <v>612</v>
      </c>
      <c r="C23" s="77">
        <v>43488</v>
      </c>
      <c r="D23" s="71" t="s">
        <v>919</v>
      </c>
      <c r="E23" s="72" t="s">
        <v>83</v>
      </c>
      <c r="F23" s="73"/>
      <c r="G23" s="106"/>
    </row>
    <row r="24" spans="1:7" s="10" customFormat="1" ht="123.75" x14ac:dyDescent="0.25">
      <c r="A24" s="4" t="s">
        <v>631</v>
      </c>
      <c r="B24" s="69" t="s">
        <v>105</v>
      </c>
      <c r="C24" s="70">
        <v>43556</v>
      </c>
      <c r="D24" s="71" t="s">
        <v>920</v>
      </c>
      <c r="E24" s="72" t="s">
        <v>106</v>
      </c>
      <c r="F24" s="73">
        <v>85000</v>
      </c>
      <c r="G24" s="106"/>
    </row>
    <row r="25" spans="1:7" s="10" customFormat="1" ht="101.25" x14ac:dyDescent="0.25">
      <c r="A25" s="4" t="s">
        <v>632</v>
      </c>
      <c r="B25" s="76" t="s">
        <v>613</v>
      </c>
      <c r="C25" s="77" t="s">
        <v>190</v>
      </c>
      <c r="D25" s="71" t="s">
        <v>921</v>
      </c>
      <c r="E25" s="84" t="s">
        <v>191</v>
      </c>
      <c r="F25" s="85">
        <v>15000</v>
      </c>
      <c r="G25"/>
    </row>
    <row r="26" spans="1:7" s="10" customFormat="1" ht="79.5" thickBot="1" x14ac:dyDescent="0.3">
      <c r="A26" s="4" t="s">
        <v>633</v>
      </c>
      <c r="B26" s="76" t="s">
        <v>255</v>
      </c>
      <c r="C26" s="77" t="s">
        <v>213</v>
      </c>
      <c r="D26" s="71" t="s">
        <v>922</v>
      </c>
      <c r="E26" s="84" t="s">
        <v>214</v>
      </c>
      <c r="F26" s="85">
        <v>85000</v>
      </c>
      <c r="G26"/>
    </row>
    <row r="27" spans="1:7" s="26" customFormat="1" ht="32.25" customHeight="1" x14ac:dyDescent="0.25">
      <c r="A27" s="197" t="s">
        <v>611</v>
      </c>
      <c r="B27" s="198"/>
      <c r="C27" s="198"/>
      <c r="D27" s="199"/>
      <c r="E27" s="198"/>
      <c r="F27" s="200"/>
      <c r="G27" s="106"/>
    </row>
    <row r="28" spans="1:7" s="10" customFormat="1" ht="236.25" x14ac:dyDescent="0.25">
      <c r="A28" s="4" t="s">
        <v>634</v>
      </c>
      <c r="B28" s="76" t="s">
        <v>253</v>
      </c>
      <c r="C28" s="77" t="s">
        <v>215</v>
      </c>
      <c r="D28" s="71" t="s">
        <v>923</v>
      </c>
      <c r="E28" s="72" t="s">
        <v>219</v>
      </c>
      <c r="F28" s="73">
        <v>65000</v>
      </c>
      <c r="G28"/>
    </row>
    <row r="29" spans="1:7" s="10" customFormat="1" ht="192" thickBot="1" x14ac:dyDescent="0.3">
      <c r="A29" s="4" t="s">
        <v>635</v>
      </c>
      <c r="B29" s="76" t="s">
        <v>541</v>
      </c>
      <c r="C29" s="77" t="s">
        <v>216</v>
      </c>
      <c r="D29" s="71" t="s">
        <v>924</v>
      </c>
      <c r="E29" s="72" t="s">
        <v>517</v>
      </c>
      <c r="F29" s="73">
        <v>90000</v>
      </c>
      <c r="G29"/>
    </row>
    <row r="30" spans="1:7" s="26" customFormat="1" ht="32.25" customHeight="1" x14ac:dyDescent="0.25">
      <c r="A30" s="197" t="s">
        <v>611</v>
      </c>
      <c r="B30" s="198"/>
      <c r="C30" s="198"/>
      <c r="D30" s="199"/>
      <c r="E30" s="198"/>
      <c r="F30" s="200"/>
      <c r="G30" s="106"/>
    </row>
    <row r="31" spans="1:7" s="25" customFormat="1" ht="168.75" x14ac:dyDescent="0.25">
      <c r="A31" s="4" t="s">
        <v>636</v>
      </c>
      <c r="B31" s="165" t="s">
        <v>535</v>
      </c>
      <c r="C31" s="67" t="s">
        <v>217</v>
      </c>
      <c r="D31" s="65" t="s">
        <v>925</v>
      </c>
      <c r="E31" s="8" t="s">
        <v>510</v>
      </c>
      <c r="F31" s="9">
        <v>158000</v>
      </c>
      <c r="G31"/>
    </row>
    <row r="32" spans="1:7" s="10" customFormat="1" ht="146.25" x14ac:dyDescent="0.25">
      <c r="A32" s="4" t="s">
        <v>637</v>
      </c>
      <c r="B32" s="76" t="s">
        <v>540</v>
      </c>
      <c r="C32" s="77" t="s">
        <v>218</v>
      </c>
      <c r="D32" s="71" t="s">
        <v>926</v>
      </c>
      <c r="E32" s="84" t="s">
        <v>521</v>
      </c>
      <c r="F32" s="85">
        <v>40000</v>
      </c>
      <c r="G32"/>
    </row>
    <row r="33" spans="1:7" s="10" customFormat="1" ht="203.25" thickBot="1" x14ac:dyDescent="0.3">
      <c r="A33" s="4" t="s">
        <v>638</v>
      </c>
      <c r="B33" s="76" t="s">
        <v>251</v>
      </c>
      <c r="C33" s="77" t="s">
        <v>220</v>
      </c>
      <c r="D33" s="71" t="s">
        <v>927</v>
      </c>
      <c r="E33" s="84" t="s">
        <v>221</v>
      </c>
      <c r="F33" s="85">
        <v>25000</v>
      </c>
      <c r="G33"/>
    </row>
    <row r="34" spans="1:7" s="26" customFormat="1" ht="32.25" customHeight="1" x14ac:dyDescent="0.25">
      <c r="A34" s="197" t="s">
        <v>611</v>
      </c>
      <c r="B34" s="198"/>
      <c r="C34" s="198"/>
      <c r="D34" s="199"/>
      <c r="E34" s="198"/>
      <c r="F34" s="200"/>
      <c r="G34" s="106"/>
    </row>
    <row r="35" spans="1:7" s="10" customFormat="1" ht="191.25" x14ac:dyDescent="0.25">
      <c r="A35" s="4" t="s">
        <v>639</v>
      </c>
      <c r="B35" s="76" t="s">
        <v>252</v>
      </c>
      <c r="C35" s="77" t="s">
        <v>222</v>
      </c>
      <c r="D35" s="71" t="s">
        <v>928</v>
      </c>
      <c r="E35" s="84" t="s">
        <v>223</v>
      </c>
      <c r="F35" s="85">
        <v>25000</v>
      </c>
      <c r="G35"/>
    </row>
    <row r="36" spans="1:7" s="10" customFormat="1" ht="146.25" x14ac:dyDescent="0.25">
      <c r="A36" s="4" t="s">
        <v>640</v>
      </c>
      <c r="B36" s="76" t="s">
        <v>254</v>
      </c>
      <c r="C36" s="77" t="s">
        <v>224</v>
      </c>
      <c r="D36" s="71" t="s">
        <v>929</v>
      </c>
      <c r="E36" s="84" t="s">
        <v>225</v>
      </c>
      <c r="F36" s="85">
        <v>25000</v>
      </c>
      <c r="G36"/>
    </row>
    <row r="37" spans="1:7" s="10" customFormat="1" ht="180.75" thickBot="1" x14ac:dyDescent="0.3">
      <c r="A37" s="4" t="s">
        <v>641</v>
      </c>
      <c r="B37" s="76" t="s">
        <v>256</v>
      </c>
      <c r="C37" s="77" t="s">
        <v>226</v>
      </c>
      <c r="D37" s="71" t="s">
        <v>930</v>
      </c>
      <c r="E37" s="84" t="s">
        <v>227</v>
      </c>
      <c r="F37" s="85">
        <v>3500</v>
      </c>
      <c r="G37"/>
    </row>
    <row r="38" spans="1:7" s="26" customFormat="1" ht="32.25" customHeight="1" x14ac:dyDescent="0.25">
      <c r="A38" s="197" t="s">
        <v>611</v>
      </c>
      <c r="B38" s="198"/>
      <c r="C38" s="198"/>
      <c r="D38" s="199"/>
      <c r="E38" s="198"/>
      <c r="F38" s="200"/>
      <c r="G38" s="106"/>
    </row>
    <row r="39" spans="1:7" s="10" customFormat="1" ht="78.75" x14ac:dyDescent="0.25">
      <c r="A39" s="4" t="s">
        <v>642</v>
      </c>
      <c r="B39" s="76" t="s">
        <v>468</v>
      </c>
      <c r="C39" s="77" t="s">
        <v>228</v>
      </c>
      <c r="D39" s="71" t="s">
        <v>931</v>
      </c>
      <c r="E39" s="84" t="s">
        <v>229</v>
      </c>
      <c r="F39" s="85">
        <v>25000</v>
      </c>
      <c r="G39"/>
    </row>
    <row r="40" spans="1:7" s="10" customFormat="1" ht="146.25" x14ac:dyDescent="0.25">
      <c r="A40" s="4" t="s">
        <v>643</v>
      </c>
      <c r="B40" s="76" t="s">
        <v>389</v>
      </c>
      <c r="C40" s="77" t="s">
        <v>334</v>
      </c>
      <c r="D40" s="71" t="s">
        <v>932</v>
      </c>
      <c r="E40" s="84" t="s">
        <v>335</v>
      </c>
      <c r="F40" s="85">
        <f>75000+15000</f>
        <v>90000</v>
      </c>
      <c r="G40" s="106"/>
    </row>
    <row r="41" spans="1:7" s="10" customFormat="1" ht="157.5" x14ac:dyDescent="0.25">
      <c r="A41" s="4" t="s">
        <v>644</v>
      </c>
      <c r="B41" s="76" t="s">
        <v>435</v>
      </c>
      <c r="C41" s="77" t="s">
        <v>342</v>
      </c>
      <c r="D41" s="71" t="s">
        <v>933</v>
      </c>
      <c r="E41" s="84" t="s">
        <v>388</v>
      </c>
      <c r="F41" s="85">
        <v>60000</v>
      </c>
      <c r="G41"/>
    </row>
    <row r="42" spans="1:7" s="10" customFormat="1" ht="135.75" thickBot="1" x14ac:dyDescent="0.3">
      <c r="A42" s="4" t="s">
        <v>645</v>
      </c>
      <c r="B42" s="76" t="s">
        <v>617</v>
      </c>
      <c r="C42" s="77" t="s">
        <v>436</v>
      </c>
      <c r="D42" s="71" t="s">
        <v>934</v>
      </c>
      <c r="E42" s="84" t="s">
        <v>618</v>
      </c>
      <c r="F42" s="85">
        <v>30000</v>
      </c>
      <c r="G42"/>
    </row>
    <row r="43" spans="1:7" s="26" customFormat="1" ht="32.25" customHeight="1" x14ac:dyDescent="0.25">
      <c r="A43" s="197" t="s">
        <v>611</v>
      </c>
      <c r="B43" s="198"/>
      <c r="C43" s="198"/>
      <c r="D43" s="199"/>
      <c r="E43" s="198"/>
      <c r="F43" s="200"/>
      <c r="G43" s="106"/>
    </row>
    <row r="44" spans="1:7" s="10" customFormat="1" ht="168.75" x14ac:dyDescent="0.25">
      <c r="A44" s="4" t="s">
        <v>646</v>
      </c>
      <c r="B44" s="76" t="s">
        <v>615</v>
      </c>
      <c r="C44" s="77" t="s">
        <v>478</v>
      </c>
      <c r="D44" s="71" t="s">
        <v>935</v>
      </c>
      <c r="E44" s="84" t="s">
        <v>616</v>
      </c>
      <c r="F44" s="85">
        <v>36788.660000000003</v>
      </c>
      <c r="G44"/>
    </row>
    <row r="45" spans="1:7" s="10" customFormat="1" ht="101.25" x14ac:dyDescent="0.25">
      <c r="A45" s="4" t="s">
        <v>647</v>
      </c>
      <c r="B45" s="76" t="s">
        <v>482</v>
      </c>
      <c r="C45" s="77" t="s">
        <v>449</v>
      </c>
      <c r="D45" s="71" t="s">
        <v>936</v>
      </c>
      <c r="E45" s="84" t="s">
        <v>481</v>
      </c>
      <c r="F45" s="85">
        <v>25000</v>
      </c>
      <c r="G45"/>
    </row>
    <row r="46" spans="1:7" s="10" customFormat="1" ht="124.5" thickBot="1" x14ac:dyDescent="0.3">
      <c r="A46" s="4" t="s">
        <v>648</v>
      </c>
      <c r="B46" s="76" t="s">
        <v>629</v>
      </c>
      <c r="C46" s="77" t="s">
        <v>471</v>
      </c>
      <c r="D46" s="71" t="s">
        <v>937</v>
      </c>
      <c r="E46" s="84" t="s">
        <v>628</v>
      </c>
      <c r="F46" s="85">
        <v>100000</v>
      </c>
      <c r="G46"/>
    </row>
    <row r="47" spans="1:7" s="26" customFormat="1" ht="32.25" customHeight="1" x14ac:dyDescent="0.25">
      <c r="A47" s="197" t="s">
        <v>611</v>
      </c>
      <c r="B47" s="198"/>
      <c r="C47" s="198"/>
      <c r="D47" s="199"/>
      <c r="E47" s="198"/>
      <c r="F47" s="200"/>
      <c r="G47" s="106"/>
    </row>
    <row r="48" spans="1:7" s="10" customFormat="1" ht="191.25" x14ac:dyDescent="0.25">
      <c r="A48" s="4" t="s">
        <v>649</v>
      </c>
      <c r="B48" s="76" t="s">
        <v>627</v>
      </c>
      <c r="C48" s="77" t="s">
        <v>477</v>
      </c>
      <c r="D48" s="71" t="s">
        <v>938</v>
      </c>
      <c r="E48" s="84" t="s">
        <v>626</v>
      </c>
      <c r="F48" s="85">
        <v>85000</v>
      </c>
      <c r="G48"/>
    </row>
    <row r="49" spans="1:7" s="10" customFormat="1" ht="101.25" x14ac:dyDescent="0.25">
      <c r="A49" s="4" t="s">
        <v>846</v>
      </c>
      <c r="B49" s="76" t="s">
        <v>622</v>
      </c>
      <c r="C49" s="77" t="s">
        <v>483</v>
      </c>
      <c r="D49" s="71" t="s">
        <v>939</v>
      </c>
      <c r="E49" s="84" t="s">
        <v>623</v>
      </c>
      <c r="F49" s="85">
        <v>60000</v>
      </c>
      <c r="G49"/>
    </row>
    <row r="50" spans="1:7" s="10" customFormat="1" ht="158.25" thickBot="1" x14ac:dyDescent="0.3">
      <c r="A50" s="4" t="s">
        <v>650</v>
      </c>
      <c r="B50" s="76" t="s">
        <v>625</v>
      </c>
      <c r="C50" s="77" t="s">
        <v>508</v>
      </c>
      <c r="D50" s="71" t="s">
        <v>940</v>
      </c>
      <c r="E50" s="84" t="s">
        <v>624</v>
      </c>
      <c r="F50" s="85">
        <f>19550+28850</f>
        <v>48400</v>
      </c>
      <c r="G50"/>
    </row>
    <row r="51" spans="1:7" s="26" customFormat="1" ht="32.25" customHeight="1" x14ac:dyDescent="0.25">
      <c r="A51" s="197" t="s">
        <v>611</v>
      </c>
      <c r="B51" s="198"/>
      <c r="C51" s="198"/>
      <c r="D51" s="199"/>
      <c r="E51" s="198"/>
      <c r="F51" s="200"/>
      <c r="G51" s="106"/>
    </row>
    <row r="52" spans="1:7" s="10" customFormat="1" ht="157.5" x14ac:dyDescent="0.25">
      <c r="A52" s="4" t="s">
        <v>651</v>
      </c>
      <c r="B52" s="76" t="s">
        <v>619</v>
      </c>
      <c r="C52" s="77" t="s">
        <v>513</v>
      </c>
      <c r="D52" s="71" t="s">
        <v>941</v>
      </c>
      <c r="E52" s="84" t="s">
        <v>514</v>
      </c>
      <c r="F52" s="85">
        <v>100000</v>
      </c>
      <c r="G52"/>
    </row>
    <row r="53" spans="1:7" s="10" customFormat="1" ht="102" thickBot="1" x14ac:dyDescent="0.3">
      <c r="A53" s="171" t="s">
        <v>652</v>
      </c>
      <c r="B53" s="172" t="s">
        <v>614</v>
      </c>
      <c r="C53" s="173" t="s">
        <v>515</v>
      </c>
      <c r="D53" s="174" t="s">
        <v>942</v>
      </c>
      <c r="E53" s="175" t="s">
        <v>516</v>
      </c>
      <c r="F53" s="176">
        <v>150000</v>
      </c>
      <c r="G53"/>
    </row>
  </sheetData>
  <mergeCells count="2">
    <mergeCell ref="B20:B21"/>
    <mergeCell ref="A20:A21"/>
  </mergeCells>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6" manualBreakCount="6">
    <brk id="21" max="5" man="1"/>
    <brk id="26" max="5" man="1"/>
    <brk id="29" max="5" man="1"/>
    <brk id="33" max="5" man="1"/>
    <brk id="46" max="5" man="1"/>
    <brk id="50" max="5" man="1"/>
  </rowBreaks>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33" transitionEvaluation="1"/>
  <dimension ref="A1:J35"/>
  <sheetViews>
    <sheetView showGridLines="0" topLeftCell="A33" workbookViewId="0">
      <selection activeCell="D42" sqref="D42"/>
    </sheetView>
  </sheetViews>
  <sheetFormatPr baseColWidth="10" defaultColWidth="9.77734375" defaultRowHeight="15.75" x14ac:dyDescent="0.25"/>
  <cols>
    <col min="1" max="1" width="12.77734375" style="22" customWidth="1"/>
    <col min="2" max="2" width="12.44140625" style="22" customWidth="1"/>
    <col min="3" max="3" width="11.77734375" style="22" customWidth="1"/>
    <col min="4" max="4" width="60.77734375" style="22" customWidth="1"/>
    <col min="5" max="5" width="17.44140625" style="22" hidden="1" customWidth="1"/>
    <col min="6" max="6" width="11.21875" style="22" customWidth="1"/>
    <col min="7" max="8" width="9.77734375" style="22"/>
    <col min="9" max="9" width="19.77734375" style="22" customWidth="1"/>
    <col min="10" max="10" width="1.77734375" style="22" customWidth="1"/>
    <col min="11" max="11" width="12.77734375" style="22" customWidth="1"/>
    <col min="12" max="12" width="1.77734375" style="22" customWidth="1"/>
    <col min="13" max="13" width="12.77734375" style="22" customWidth="1"/>
    <col min="14" max="14" width="1.77734375" style="22" customWidth="1"/>
    <col min="15" max="15" width="40.77734375" style="22" customWidth="1"/>
    <col min="16" max="16" width="2.77734375" style="22" customWidth="1"/>
    <col min="17" max="17" width="15.77734375" style="22" customWidth="1"/>
    <col min="18" max="18" width="2.77734375" style="22" customWidth="1"/>
    <col min="19" max="19" width="15.77734375" style="22" customWidth="1"/>
    <col min="20" max="20" width="2.77734375" style="22" customWidth="1"/>
    <col min="21" max="16384" width="9.77734375" style="22"/>
  </cols>
  <sheetData>
    <row r="1" spans="1:10" ht="8.1" customHeight="1" x14ac:dyDescent="0.25"/>
    <row r="2" spans="1:10" ht="8.1" customHeight="1" x14ac:dyDescent="0.25"/>
    <row r="3" spans="1:10" x14ac:dyDescent="0.25">
      <c r="A3" s="46"/>
      <c r="B3" s="46"/>
      <c r="C3" s="46"/>
      <c r="D3" s="46"/>
      <c r="E3" s="47"/>
      <c r="F3" s="46"/>
      <c r="G3" s="46"/>
    </row>
    <row r="4" spans="1:10" ht="9.9499999999999993" customHeight="1" x14ac:dyDescent="0.25">
      <c r="A4" s="48"/>
      <c r="B4" s="48"/>
      <c r="C4" s="48"/>
      <c r="D4" s="48"/>
      <c r="E4" s="48"/>
      <c r="F4" s="49"/>
      <c r="G4" s="48"/>
      <c r="H4" s="48"/>
      <c r="I4" s="48"/>
      <c r="J4" s="48"/>
    </row>
    <row r="5" spans="1:10" ht="9.9499999999999993" customHeight="1" x14ac:dyDescent="0.25">
      <c r="A5" s="48"/>
      <c r="B5" s="48"/>
      <c r="C5" s="48"/>
      <c r="D5" s="48"/>
      <c r="E5" s="48"/>
      <c r="F5" s="48"/>
      <c r="G5" s="48"/>
      <c r="H5" s="48"/>
      <c r="I5" s="48"/>
      <c r="J5" s="48"/>
    </row>
    <row r="6" spans="1:10" ht="9.9499999999999993" customHeight="1" x14ac:dyDescent="0.25">
      <c r="A6" s="48"/>
      <c r="B6" s="48"/>
      <c r="C6" s="48"/>
      <c r="D6" s="48"/>
      <c r="E6" s="48"/>
      <c r="F6" s="49"/>
      <c r="G6" s="48"/>
      <c r="H6" s="48"/>
      <c r="I6" s="48"/>
      <c r="J6" s="48"/>
    </row>
    <row r="8" spans="1:10" ht="8.1" customHeight="1" x14ac:dyDescent="0.25">
      <c r="A8" s="50"/>
      <c r="B8" s="51"/>
      <c r="C8" s="51"/>
      <c r="D8" s="52"/>
      <c r="E8" s="51"/>
    </row>
    <row r="9" spans="1:10" ht="15" customHeight="1" thickBot="1" x14ac:dyDescent="0.3">
      <c r="A9" s="53"/>
      <c r="B9" s="51"/>
      <c r="C9" s="51"/>
      <c r="D9" s="53"/>
      <c r="E9" s="51"/>
    </row>
    <row r="10" spans="1:10" x14ac:dyDescent="0.25">
      <c r="A10" s="54"/>
      <c r="B10" s="55"/>
      <c r="C10" s="55"/>
      <c r="D10" s="55"/>
      <c r="E10" s="55"/>
      <c r="F10" s="57"/>
    </row>
    <row r="11" spans="1:10" s="26" customFormat="1" x14ac:dyDescent="0.25">
      <c r="A11" s="81" t="s">
        <v>23</v>
      </c>
      <c r="B11" s="82"/>
      <c r="C11" s="82"/>
      <c r="D11" s="82"/>
      <c r="E11" s="82"/>
      <c r="F11" s="83"/>
    </row>
    <row r="12" spans="1:10" x14ac:dyDescent="0.25">
      <c r="A12" s="90"/>
      <c r="B12" s="91"/>
      <c r="C12" s="91"/>
      <c r="D12" s="91"/>
      <c r="E12" s="91"/>
      <c r="F12" s="92"/>
    </row>
    <row r="13" spans="1:10" ht="6.95" customHeight="1" x14ac:dyDescent="0.25">
      <c r="A13" s="20"/>
      <c r="B13" s="93"/>
      <c r="C13" s="93"/>
      <c r="D13" s="93"/>
      <c r="E13" s="93"/>
      <c r="F13" s="94"/>
    </row>
    <row r="14" spans="1:10" ht="75.75" thickBot="1" x14ac:dyDescent="0.3">
      <c r="A14" s="1" t="s">
        <v>1</v>
      </c>
      <c r="B14" s="2" t="s">
        <v>2</v>
      </c>
      <c r="C14" s="2" t="s">
        <v>3</v>
      </c>
      <c r="D14" s="2" t="s">
        <v>4</v>
      </c>
      <c r="E14" s="2" t="s">
        <v>5</v>
      </c>
      <c r="F14" s="3" t="s">
        <v>854</v>
      </c>
    </row>
    <row r="15" spans="1:10" s="26" customFormat="1" ht="27.75" customHeight="1" thickBot="1" x14ac:dyDescent="0.3">
      <c r="A15" s="201" t="s">
        <v>24</v>
      </c>
      <c r="B15" s="202"/>
      <c r="C15" s="202"/>
      <c r="D15" s="203"/>
      <c r="E15" s="202"/>
      <c r="F15" s="204"/>
    </row>
    <row r="16" spans="1:10" ht="247.5" x14ac:dyDescent="0.25">
      <c r="A16" s="75" t="s">
        <v>657</v>
      </c>
      <c r="B16" s="76" t="s">
        <v>850</v>
      </c>
      <c r="C16" s="70">
        <v>43599</v>
      </c>
      <c r="D16" s="71" t="s">
        <v>943</v>
      </c>
      <c r="E16" s="84" t="s">
        <v>537</v>
      </c>
      <c r="F16" s="73">
        <v>181628.51</v>
      </c>
    </row>
    <row r="17" spans="1:7" ht="124.5" thickBot="1" x14ac:dyDescent="0.3">
      <c r="A17" s="75" t="s">
        <v>658</v>
      </c>
      <c r="B17" s="76" t="s">
        <v>555</v>
      </c>
      <c r="C17" s="77" t="s">
        <v>556</v>
      </c>
      <c r="D17" s="71" t="s">
        <v>944</v>
      </c>
      <c r="E17" s="84" t="s">
        <v>538</v>
      </c>
      <c r="F17" s="85">
        <v>0</v>
      </c>
    </row>
    <row r="18" spans="1:7" s="26" customFormat="1" ht="24.95" customHeight="1" thickBot="1" x14ac:dyDescent="0.3">
      <c r="A18" s="201" t="s">
        <v>25</v>
      </c>
      <c r="B18" s="202"/>
      <c r="C18" s="202"/>
      <c r="D18" s="203"/>
      <c r="E18" s="202"/>
      <c r="F18" s="204"/>
    </row>
    <row r="19" spans="1:7" ht="51" customHeight="1" x14ac:dyDescent="0.25">
      <c r="A19" s="267" t="s">
        <v>659</v>
      </c>
      <c r="B19" s="268" t="s">
        <v>322</v>
      </c>
      <c r="C19" s="142"/>
      <c r="D19" s="148" t="s">
        <v>945</v>
      </c>
      <c r="E19" s="143"/>
      <c r="F19" s="127"/>
    </row>
    <row r="20" spans="1:7" customFormat="1" ht="14.1" customHeight="1" x14ac:dyDescent="0.25">
      <c r="A20" s="247"/>
      <c r="B20" s="259"/>
      <c r="C20" s="13">
        <v>43782</v>
      </c>
      <c r="D20" s="14" t="s">
        <v>946</v>
      </c>
      <c r="E20" s="143"/>
      <c r="F20" s="119"/>
      <c r="G20" s="110"/>
    </row>
    <row r="21" spans="1:7" customFormat="1" ht="14.1" customHeight="1" x14ac:dyDescent="0.25">
      <c r="A21" s="247"/>
      <c r="B21" s="259"/>
      <c r="C21" s="13">
        <v>43782</v>
      </c>
      <c r="D21" s="14" t="s">
        <v>947</v>
      </c>
      <c r="E21" s="143"/>
      <c r="F21" s="119"/>
      <c r="G21" s="110"/>
    </row>
    <row r="22" spans="1:7" customFormat="1" x14ac:dyDescent="0.25">
      <c r="A22" s="248"/>
      <c r="B22" s="260"/>
      <c r="C22" s="155">
        <v>43803</v>
      </c>
      <c r="D22" s="125" t="s">
        <v>948</v>
      </c>
      <c r="E22" s="225"/>
      <c r="F22" s="226"/>
      <c r="G22" s="110"/>
    </row>
    <row r="23" spans="1:7" customFormat="1" ht="15" customHeight="1" x14ac:dyDescent="0.25">
      <c r="A23" s="269" t="s">
        <v>659</v>
      </c>
      <c r="B23" s="271" t="s">
        <v>322</v>
      </c>
      <c r="C23" s="13">
        <v>43825</v>
      </c>
      <c r="D23" s="14" t="s">
        <v>949</v>
      </c>
      <c r="E23" s="143"/>
      <c r="F23" s="119"/>
      <c r="G23" s="110"/>
    </row>
    <row r="24" spans="1:7" customFormat="1" ht="15" customHeight="1" x14ac:dyDescent="0.25">
      <c r="A24" s="247"/>
      <c r="B24" s="259"/>
      <c r="C24" s="13">
        <v>43795</v>
      </c>
      <c r="D24" s="14" t="s">
        <v>950</v>
      </c>
      <c r="E24" s="143"/>
      <c r="F24" s="119"/>
      <c r="G24" s="110"/>
    </row>
    <row r="25" spans="1:7" customFormat="1" ht="15" customHeight="1" x14ac:dyDescent="0.25">
      <c r="A25" s="247"/>
      <c r="B25" s="259"/>
      <c r="C25" s="13">
        <v>43804</v>
      </c>
      <c r="D25" s="14" t="s">
        <v>951</v>
      </c>
      <c r="E25" s="143"/>
      <c r="F25" s="119"/>
      <c r="G25" s="110"/>
    </row>
    <row r="26" spans="1:7" customFormat="1" ht="15" customHeight="1" x14ac:dyDescent="0.25">
      <c r="A26" s="247"/>
      <c r="B26" s="259"/>
      <c r="C26" s="13">
        <v>43790</v>
      </c>
      <c r="D26" s="14" t="s">
        <v>952</v>
      </c>
      <c r="E26" s="143"/>
      <c r="F26" s="119"/>
      <c r="G26" s="110"/>
    </row>
    <row r="27" spans="1:7" customFormat="1" ht="15" customHeight="1" x14ac:dyDescent="0.25">
      <c r="A27" s="247"/>
      <c r="B27" s="259"/>
      <c r="C27" s="13">
        <v>43794</v>
      </c>
      <c r="D27" s="14" t="s">
        <v>953</v>
      </c>
      <c r="E27" s="143"/>
      <c r="F27" s="119"/>
      <c r="G27" s="110"/>
    </row>
    <row r="28" spans="1:7" customFormat="1" ht="15" customHeight="1" x14ac:dyDescent="0.25">
      <c r="A28" s="247"/>
      <c r="B28" s="259"/>
      <c r="C28" s="13">
        <v>43796</v>
      </c>
      <c r="D28" s="14" t="s">
        <v>954</v>
      </c>
      <c r="E28" s="143"/>
      <c r="F28" s="119"/>
      <c r="G28" s="110"/>
    </row>
    <row r="29" spans="1:7" customFormat="1" ht="15" customHeight="1" x14ac:dyDescent="0.25">
      <c r="A29" s="247"/>
      <c r="B29" s="259"/>
      <c r="C29" s="13">
        <v>43825</v>
      </c>
      <c r="D29" s="14" t="s">
        <v>955</v>
      </c>
      <c r="E29" s="143"/>
      <c r="F29" s="119"/>
      <c r="G29" s="110"/>
    </row>
    <row r="30" spans="1:7" customFormat="1" ht="15" customHeight="1" thickBot="1" x14ac:dyDescent="0.3">
      <c r="A30" s="270"/>
      <c r="B30" s="272"/>
      <c r="C30" s="6">
        <v>43818</v>
      </c>
      <c r="D30" s="7" t="s">
        <v>956</v>
      </c>
      <c r="E30" s="146"/>
      <c r="F30" s="147"/>
      <c r="G30" s="110"/>
    </row>
    <row r="31" spans="1:7" s="26" customFormat="1" ht="24.95" customHeight="1" thickBot="1" x14ac:dyDescent="0.3">
      <c r="A31" s="201" t="s">
        <v>26</v>
      </c>
      <c r="B31" s="202"/>
      <c r="C31" s="202"/>
      <c r="D31" s="203"/>
      <c r="E31" s="202"/>
      <c r="F31" s="204"/>
    </row>
    <row r="32" spans="1:7" ht="101.25" x14ac:dyDescent="0.25">
      <c r="A32" s="68" t="s">
        <v>655</v>
      </c>
      <c r="B32" s="76" t="s">
        <v>437</v>
      </c>
      <c r="C32" s="77" t="s">
        <v>347</v>
      </c>
      <c r="D32" s="71" t="s">
        <v>957</v>
      </c>
      <c r="E32" s="95" t="s">
        <v>551</v>
      </c>
      <c r="F32" s="73">
        <v>20000</v>
      </c>
    </row>
    <row r="33" spans="1:7" ht="79.5" thickBot="1" x14ac:dyDescent="0.3">
      <c r="A33" s="149" t="s">
        <v>656</v>
      </c>
      <c r="B33" s="153" t="s">
        <v>500</v>
      </c>
      <c r="C33" s="154" t="s">
        <v>502</v>
      </c>
      <c r="D33" s="150" t="s">
        <v>958</v>
      </c>
      <c r="E33" s="151" t="s">
        <v>501</v>
      </c>
      <c r="F33" s="152">
        <v>50000</v>
      </c>
    </row>
    <row r="34" spans="1:7" s="26" customFormat="1" ht="24.95" customHeight="1" thickBot="1" x14ac:dyDescent="0.3">
      <c r="A34" s="201" t="s">
        <v>37</v>
      </c>
      <c r="B34" s="202"/>
      <c r="C34" s="202"/>
      <c r="D34" s="203"/>
      <c r="E34" s="202"/>
      <c r="F34" s="204"/>
    </row>
    <row r="35" spans="1:7" ht="90.75" thickBot="1" x14ac:dyDescent="0.3">
      <c r="A35" s="86" t="s">
        <v>654</v>
      </c>
      <c r="B35" s="128" t="s">
        <v>201</v>
      </c>
      <c r="C35" s="133" t="s">
        <v>653</v>
      </c>
      <c r="D35" s="129" t="s">
        <v>959</v>
      </c>
      <c r="E35" s="134" t="s">
        <v>202</v>
      </c>
      <c r="F35" s="61"/>
      <c r="G35" s="135"/>
    </row>
  </sheetData>
  <sortState ref="D88:D99">
    <sortCondition ref="D88"/>
  </sortState>
  <mergeCells count="4">
    <mergeCell ref="A19:A22"/>
    <mergeCell ref="B19:B22"/>
    <mergeCell ref="A23:A30"/>
    <mergeCell ref="B23:B30"/>
  </mergeCells>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1" manualBreakCount="1">
    <brk id="22"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topLeftCell="A46" workbookViewId="0">
      <selection activeCell="C46" sqref="C46"/>
    </sheetView>
  </sheetViews>
  <sheetFormatPr baseColWidth="10" defaultColWidth="9.77734375" defaultRowHeight="15.75" x14ac:dyDescent="0.25"/>
  <cols>
    <col min="1" max="1" width="12.77734375" style="22" customWidth="1"/>
    <col min="2" max="2" width="11.77734375" style="22" customWidth="1"/>
    <col min="3" max="3" width="16.88671875" style="22" customWidth="1"/>
    <col min="4" max="4" width="60.77734375" style="22" customWidth="1"/>
    <col min="5" max="5" width="17.44140625" style="22" hidden="1" customWidth="1"/>
    <col min="6" max="6" width="11.21875" style="22" customWidth="1"/>
    <col min="7" max="8" width="9.77734375" style="21"/>
    <col min="9" max="9" width="19.77734375" style="21" customWidth="1"/>
    <col min="10" max="10" width="1.77734375" style="21" customWidth="1"/>
    <col min="11" max="11" width="12.77734375" style="21" customWidth="1"/>
    <col min="12" max="12" width="1.77734375" style="21" customWidth="1"/>
    <col min="13" max="13" width="12.77734375" style="21" customWidth="1"/>
    <col min="14" max="14" width="1.77734375" style="21" customWidth="1"/>
    <col min="15" max="15" width="40.77734375" style="21" customWidth="1"/>
    <col min="16" max="16" width="2.77734375" style="21" customWidth="1"/>
    <col min="17" max="17" width="15.77734375" style="21" customWidth="1"/>
    <col min="18" max="18" width="2.77734375" style="21" customWidth="1"/>
    <col min="19" max="19" width="15.77734375" style="21" customWidth="1"/>
    <col min="20" max="20" width="2.77734375" style="21" customWidth="1"/>
    <col min="21" max="16384" width="9.77734375" style="21"/>
  </cols>
  <sheetData>
    <row r="1" spans="1:10" ht="8.1" customHeight="1" x14ac:dyDescent="0.25"/>
    <row r="2" spans="1:10" ht="8.1" customHeight="1" x14ac:dyDescent="0.25"/>
    <row r="3" spans="1:10" x14ac:dyDescent="0.25">
      <c r="A3" s="46"/>
      <c r="B3" s="46"/>
      <c r="C3" s="46"/>
      <c r="D3" s="46"/>
      <c r="E3" s="47"/>
      <c r="F3" s="46"/>
      <c r="G3" s="96"/>
    </row>
    <row r="4" spans="1:10" ht="9.9499999999999993" customHeight="1" x14ac:dyDescent="0.25">
      <c r="A4" s="48"/>
      <c r="B4" s="48"/>
      <c r="C4" s="48"/>
      <c r="D4" s="48"/>
      <c r="E4" s="48"/>
      <c r="F4" s="49"/>
      <c r="G4" s="97"/>
      <c r="H4" s="97"/>
      <c r="I4" s="97"/>
      <c r="J4" s="97"/>
    </row>
    <row r="5" spans="1:10" ht="9.9499999999999993" customHeight="1" x14ac:dyDescent="0.25">
      <c r="A5" s="48"/>
      <c r="B5" s="48"/>
      <c r="C5" s="48"/>
      <c r="D5" s="48"/>
      <c r="E5" s="48"/>
      <c r="F5" s="48"/>
      <c r="G5" s="97"/>
      <c r="H5" s="97"/>
      <c r="I5" s="97"/>
      <c r="J5" s="97"/>
    </row>
    <row r="6" spans="1:10" ht="9.9499999999999993" customHeight="1" x14ac:dyDescent="0.25">
      <c r="A6" s="48"/>
      <c r="B6" s="48"/>
      <c r="C6" s="48"/>
      <c r="D6" s="48"/>
      <c r="E6" s="48"/>
      <c r="F6" s="49"/>
      <c r="G6" s="97"/>
      <c r="H6" s="97"/>
      <c r="I6" s="97"/>
      <c r="J6" s="97"/>
    </row>
    <row r="8" spans="1:10" ht="8.1" customHeight="1" x14ac:dyDescent="0.25">
      <c r="A8" s="50"/>
      <c r="B8" s="51"/>
      <c r="C8" s="51"/>
      <c r="D8" s="52"/>
      <c r="E8" s="51"/>
    </row>
    <row r="9" spans="1:10" ht="15" customHeight="1" thickBot="1" x14ac:dyDescent="0.3">
      <c r="A9" s="53"/>
      <c r="B9" s="51"/>
      <c r="C9" s="51"/>
      <c r="D9" s="53"/>
      <c r="E9" s="51"/>
    </row>
    <row r="10" spans="1:10" x14ac:dyDescent="0.25">
      <c r="A10" s="54"/>
      <c r="B10" s="55"/>
      <c r="C10" s="55"/>
      <c r="D10" s="55"/>
      <c r="E10" s="55"/>
      <c r="F10" s="57"/>
    </row>
    <row r="11" spans="1:10" s="60" customFormat="1" ht="31.5" x14ac:dyDescent="0.25">
      <c r="A11" s="108" t="s">
        <v>29</v>
      </c>
      <c r="B11" s="44"/>
      <c r="C11" s="44"/>
      <c r="D11" s="44"/>
      <c r="E11" s="44"/>
      <c r="F11" s="45"/>
    </row>
    <row r="12" spans="1:10" s="11" customFormat="1" x14ac:dyDescent="0.25">
      <c r="A12" s="32"/>
      <c r="B12" s="33"/>
      <c r="C12" s="33"/>
      <c r="D12" s="33"/>
      <c r="E12" s="33"/>
      <c r="F12" s="34"/>
    </row>
    <row r="13" spans="1:10" s="11" customFormat="1" ht="6.95" customHeight="1" x14ac:dyDescent="0.25">
      <c r="A13" s="35"/>
      <c r="B13" s="36"/>
      <c r="C13" s="36"/>
      <c r="D13" s="36"/>
      <c r="E13" s="36"/>
      <c r="F13" s="37"/>
    </row>
    <row r="14" spans="1:10" s="11" customFormat="1" ht="69" customHeight="1" x14ac:dyDescent="0.25">
      <c r="A14" s="1" t="s">
        <v>1</v>
      </c>
      <c r="B14" s="2" t="s">
        <v>2</v>
      </c>
      <c r="C14" s="2" t="s">
        <v>3</v>
      </c>
      <c r="D14" s="2" t="s">
        <v>4</v>
      </c>
      <c r="E14" s="2" t="s">
        <v>5</v>
      </c>
      <c r="F14" s="3" t="s">
        <v>854</v>
      </c>
    </row>
    <row r="15" spans="1:10" s="11" customFormat="1" ht="5.0999999999999996" customHeight="1" thickBot="1" x14ac:dyDescent="0.3">
      <c r="A15" s="38"/>
      <c r="B15" s="39"/>
      <c r="C15" s="39"/>
      <c r="D15" s="39"/>
      <c r="E15" s="39"/>
      <c r="F15" s="40"/>
    </row>
    <row r="16" spans="1:10" s="60" customFormat="1" ht="30.75" customHeight="1" thickBot="1" x14ac:dyDescent="0.3">
      <c r="A16" s="201" t="s">
        <v>10</v>
      </c>
      <c r="B16" s="202"/>
      <c r="C16" s="202"/>
      <c r="D16" s="203"/>
      <c r="E16" s="202"/>
      <c r="F16" s="204"/>
    </row>
    <row r="17" spans="1:12" ht="102" thickBot="1" x14ac:dyDescent="0.3">
      <c r="A17" s="12" t="s">
        <v>660</v>
      </c>
      <c r="B17" s="98" t="s">
        <v>133</v>
      </c>
      <c r="C17" s="63" t="s">
        <v>119</v>
      </c>
      <c r="D17" s="42" t="s">
        <v>960</v>
      </c>
      <c r="E17" s="15" t="s">
        <v>134</v>
      </c>
      <c r="F17" s="27">
        <v>65000</v>
      </c>
    </row>
    <row r="18" spans="1:12" s="60" customFormat="1" ht="30.75" customHeight="1" thickBot="1" x14ac:dyDescent="0.3">
      <c r="A18" s="201" t="s">
        <v>11</v>
      </c>
      <c r="B18" s="202"/>
      <c r="C18" s="202"/>
      <c r="D18" s="203"/>
      <c r="E18" s="202"/>
      <c r="F18" s="204"/>
    </row>
    <row r="19" spans="1:12" ht="102" thickBot="1" x14ac:dyDescent="0.3">
      <c r="A19" s="111" t="s">
        <v>662</v>
      </c>
      <c r="B19" s="112" t="s">
        <v>497</v>
      </c>
      <c r="C19" s="113">
        <v>35096</v>
      </c>
      <c r="D19" s="114" t="s">
        <v>961</v>
      </c>
      <c r="E19" s="115" t="s">
        <v>496</v>
      </c>
      <c r="F19" s="116">
        <v>6000</v>
      </c>
    </row>
    <row r="20" spans="1:12" s="60" customFormat="1" ht="30.75" customHeight="1" thickBot="1" x14ac:dyDescent="0.3">
      <c r="A20" s="201" t="s">
        <v>12</v>
      </c>
      <c r="B20" s="202"/>
      <c r="C20" s="202"/>
      <c r="D20" s="203"/>
      <c r="E20" s="202"/>
      <c r="F20" s="204"/>
    </row>
    <row r="21" spans="1:12" ht="79.5" thickBot="1" x14ac:dyDescent="0.3">
      <c r="A21" s="4" t="s">
        <v>661</v>
      </c>
      <c r="B21" s="66" t="s">
        <v>269</v>
      </c>
      <c r="C21" s="66" t="s">
        <v>261</v>
      </c>
      <c r="D21" s="65" t="s">
        <v>962</v>
      </c>
      <c r="E21" s="8" t="s">
        <v>244</v>
      </c>
      <c r="F21" s="9">
        <v>105129</v>
      </c>
      <c r="G21"/>
      <c r="H21"/>
      <c r="I21"/>
      <c r="J21"/>
      <c r="K21"/>
      <c r="L21"/>
    </row>
    <row r="22" spans="1:12" s="60" customFormat="1" ht="30.75" customHeight="1" thickBot="1" x14ac:dyDescent="0.3">
      <c r="A22" s="201" t="s">
        <v>838</v>
      </c>
      <c r="B22" s="202"/>
      <c r="C22" s="202"/>
      <c r="D22" s="203"/>
      <c r="E22" s="202"/>
      <c r="F22" s="204"/>
    </row>
    <row r="23" spans="1:12" ht="113.25" thickBot="1" x14ac:dyDescent="0.3">
      <c r="A23" s="111" t="s">
        <v>839</v>
      </c>
      <c r="B23" s="112" t="s">
        <v>840</v>
      </c>
      <c r="C23" s="229">
        <v>43642</v>
      </c>
      <c r="D23" s="114" t="s">
        <v>963</v>
      </c>
      <c r="E23" s="234" t="s">
        <v>841</v>
      </c>
      <c r="F23" s="116"/>
    </row>
    <row r="24" spans="1:12" s="60" customFormat="1" ht="30.75" customHeight="1" thickBot="1" x14ac:dyDescent="0.3">
      <c r="A24" s="201" t="s">
        <v>13</v>
      </c>
      <c r="B24" s="202"/>
      <c r="C24" s="202"/>
      <c r="D24" s="203"/>
      <c r="E24" s="202"/>
      <c r="F24" s="204"/>
    </row>
    <row r="25" spans="1:12" ht="259.5" thickBot="1" x14ac:dyDescent="0.3">
      <c r="A25" s="12" t="s">
        <v>663</v>
      </c>
      <c r="B25" s="144" t="s">
        <v>495</v>
      </c>
      <c r="C25" s="145" t="s">
        <v>964</v>
      </c>
      <c r="D25" s="74" t="s">
        <v>965</v>
      </c>
      <c r="E25" s="15"/>
      <c r="F25" s="27"/>
      <c r="G25"/>
      <c r="H25"/>
      <c r="I25"/>
      <c r="J25"/>
      <c r="K25"/>
      <c r="L25"/>
    </row>
    <row r="26" spans="1:12" s="60" customFormat="1" ht="30.75" customHeight="1" thickBot="1" x14ac:dyDescent="0.3">
      <c r="A26" s="201" t="s">
        <v>30</v>
      </c>
      <c r="B26" s="202"/>
      <c r="C26" s="202"/>
      <c r="D26" s="203"/>
      <c r="E26" s="202"/>
      <c r="F26" s="204"/>
    </row>
    <row r="27" spans="1:12" s="11" customFormat="1" ht="102" thickBot="1" x14ac:dyDescent="0.3">
      <c r="A27" s="4" t="s">
        <v>664</v>
      </c>
      <c r="B27" s="5" t="s">
        <v>72</v>
      </c>
      <c r="C27" s="6">
        <v>43504</v>
      </c>
      <c r="D27" s="65" t="s">
        <v>966</v>
      </c>
      <c r="E27" s="8" t="s">
        <v>73</v>
      </c>
      <c r="F27" s="9">
        <v>25000</v>
      </c>
    </row>
    <row r="28" spans="1:12" s="60" customFormat="1" ht="30.75" customHeight="1" thickBot="1" x14ac:dyDescent="0.3">
      <c r="A28" s="201" t="s">
        <v>30</v>
      </c>
      <c r="B28" s="202"/>
      <c r="C28" s="202"/>
      <c r="D28" s="203"/>
      <c r="E28" s="202"/>
      <c r="F28" s="204"/>
    </row>
    <row r="29" spans="1:12" ht="236.25" x14ac:dyDescent="0.25">
      <c r="A29" s="4" t="s">
        <v>665</v>
      </c>
      <c r="B29" s="69" t="s">
        <v>167</v>
      </c>
      <c r="C29" s="70">
        <v>43563</v>
      </c>
      <c r="D29" s="71" t="s">
        <v>967</v>
      </c>
      <c r="E29" s="72" t="s">
        <v>168</v>
      </c>
      <c r="F29" s="73">
        <v>10000</v>
      </c>
    </row>
    <row r="30" spans="1:12" ht="213.75" x14ac:dyDescent="0.25">
      <c r="A30" s="4" t="s">
        <v>666</v>
      </c>
      <c r="B30" s="69" t="s">
        <v>169</v>
      </c>
      <c r="C30" s="70">
        <v>43563</v>
      </c>
      <c r="D30" s="71" t="s">
        <v>968</v>
      </c>
      <c r="E30" s="72" t="s">
        <v>170</v>
      </c>
      <c r="F30" s="73">
        <v>16500</v>
      </c>
    </row>
    <row r="31" spans="1:12" s="11" customFormat="1" ht="79.5" thickBot="1" x14ac:dyDescent="0.3">
      <c r="A31" s="4" t="s">
        <v>667</v>
      </c>
      <c r="B31" s="69" t="s">
        <v>171</v>
      </c>
      <c r="C31" s="70">
        <v>43571</v>
      </c>
      <c r="D31" s="71" t="s">
        <v>969</v>
      </c>
      <c r="E31" s="72" t="s">
        <v>94</v>
      </c>
      <c r="F31" s="73">
        <v>100000</v>
      </c>
    </row>
    <row r="32" spans="1:12" s="60" customFormat="1" ht="30.75" customHeight="1" thickBot="1" x14ac:dyDescent="0.3">
      <c r="A32" s="201" t="s">
        <v>30</v>
      </c>
      <c r="B32" s="202"/>
      <c r="C32" s="202"/>
      <c r="D32" s="203"/>
      <c r="E32" s="202"/>
      <c r="F32" s="204"/>
    </row>
    <row r="33" spans="1:12" s="11" customFormat="1" ht="101.25" x14ac:dyDescent="0.25">
      <c r="A33" s="4" t="s">
        <v>668</v>
      </c>
      <c r="B33" s="76" t="s">
        <v>207</v>
      </c>
      <c r="C33" s="77" t="s">
        <v>159</v>
      </c>
      <c r="D33" s="71" t="s">
        <v>970</v>
      </c>
      <c r="E33" s="72" t="s">
        <v>208</v>
      </c>
      <c r="F33" s="73">
        <v>30000</v>
      </c>
    </row>
    <row r="34" spans="1:12" ht="123.75" x14ac:dyDescent="0.25">
      <c r="A34" s="4" t="s">
        <v>669</v>
      </c>
      <c r="B34" s="76" t="s">
        <v>249</v>
      </c>
      <c r="C34" s="77" t="s">
        <v>209</v>
      </c>
      <c r="D34" s="71" t="s">
        <v>971</v>
      </c>
      <c r="E34" s="72" t="s">
        <v>250</v>
      </c>
      <c r="F34" s="73">
        <v>24200</v>
      </c>
      <c r="G34"/>
      <c r="H34"/>
      <c r="I34"/>
      <c r="J34"/>
      <c r="K34"/>
      <c r="L34"/>
    </row>
    <row r="35" spans="1:12" ht="123.75" x14ac:dyDescent="0.25">
      <c r="A35" s="4" t="s">
        <v>670</v>
      </c>
      <c r="B35" s="76" t="s">
        <v>258</v>
      </c>
      <c r="C35" s="77" t="s">
        <v>257</v>
      </c>
      <c r="D35" s="71" t="s">
        <v>972</v>
      </c>
      <c r="F35" s="73">
        <v>40000</v>
      </c>
      <c r="G35"/>
      <c r="H35"/>
      <c r="I35"/>
      <c r="J35"/>
      <c r="K35"/>
      <c r="L35"/>
    </row>
    <row r="36" spans="1:12" ht="124.5" thickBot="1" x14ac:dyDescent="0.3">
      <c r="A36" s="4" t="s">
        <v>671</v>
      </c>
      <c r="B36" s="76" t="s">
        <v>462</v>
      </c>
      <c r="C36" s="77" t="s">
        <v>464</v>
      </c>
      <c r="D36" s="71" t="s">
        <v>973</v>
      </c>
      <c r="E36" s="72" t="s">
        <v>466</v>
      </c>
      <c r="F36" s="73">
        <v>20000</v>
      </c>
      <c r="G36"/>
      <c r="H36"/>
      <c r="I36"/>
      <c r="J36"/>
      <c r="K36"/>
      <c r="L36"/>
    </row>
    <row r="37" spans="1:12" s="60" customFormat="1" ht="30.75" customHeight="1" thickBot="1" x14ac:dyDescent="0.3">
      <c r="A37" s="201" t="s">
        <v>30</v>
      </c>
      <c r="B37" s="202"/>
      <c r="C37" s="202"/>
      <c r="D37" s="203"/>
      <c r="E37" s="202"/>
      <c r="F37" s="204"/>
    </row>
    <row r="38" spans="1:12" ht="78.75" x14ac:dyDescent="0.25">
      <c r="A38" s="4" t="s">
        <v>672</v>
      </c>
      <c r="B38" s="76" t="s">
        <v>463</v>
      </c>
      <c r="C38" s="77" t="s">
        <v>465</v>
      </c>
      <c r="D38" s="71" t="s">
        <v>974</v>
      </c>
      <c r="E38" s="72" t="s">
        <v>467</v>
      </c>
      <c r="F38" s="73">
        <v>25000</v>
      </c>
      <c r="G38"/>
      <c r="H38"/>
      <c r="I38"/>
      <c r="J38"/>
      <c r="K38"/>
      <c r="L38"/>
    </row>
    <row r="39" spans="1:12" ht="258.75" x14ac:dyDescent="0.25">
      <c r="A39" s="4" t="s">
        <v>673</v>
      </c>
      <c r="B39" s="76" t="s">
        <v>247</v>
      </c>
      <c r="C39" s="77" t="s">
        <v>210</v>
      </c>
      <c r="D39" s="71" t="s">
        <v>975</v>
      </c>
      <c r="E39" s="72" t="s">
        <v>248</v>
      </c>
      <c r="F39" s="73">
        <v>38500</v>
      </c>
      <c r="G39"/>
      <c r="H39"/>
      <c r="I39"/>
      <c r="J39"/>
      <c r="K39"/>
      <c r="L39"/>
    </row>
    <row r="40" spans="1:12" ht="135" x14ac:dyDescent="0.25">
      <c r="A40" s="4" t="s">
        <v>674</v>
      </c>
      <c r="B40" s="76" t="s">
        <v>346</v>
      </c>
      <c r="C40" s="77" t="s">
        <v>239</v>
      </c>
      <c r="D40" s="71" t="s">
        <v>976</v>
      </c>
      <c r="E40" s="84" t="s">
        <v>345</v>
      </c>
      <c r="F40" s="73">
        <f>38200+38200+38200</f>
        <v>114600</v>
      </c>
      <c r="G40"/>
      <c r="H40"/>
      <c r="I40"/>
      <c r="J40"/>
      <c r="K40"/>
      <c r="L40"/>
    </row>
    <row r="41" spans="1:12" s="11" customFormat="1" ht="102" thickBot="1" x14ac:dyDescent="0.3">
      <c r="A41" s="4" t="s">
        <v>675</v>
      </c>
      <c r="B41" s="76" t="s">
        <v>271</v>
      </c>
      <c r="C41" s="77" t="s">
        <v>240</v>
      </c>
      <c r="D41" s="71" t="s">
        <v>977</v>
      </c>
      <c r="E41" s="72" t="s">
        <v>272</v>
      </c>
      <c r="F41" s="73">
        <v>27500</v>
      </c>
      <c r="G41"/>
      <c r="H41"/>
      <c r="I41"/>
      <c r="J41"/>
      <c r="K41"/>
      <c r="L41"/>
    </row>
    <row r="42" spans="1:12" s="60" customFormat="1" ht="30.75" customHeight="1" thickBot="1" x14ac:dyDescent="0.3">
      <c r="A42" s="201" t="s">
        <v>30</v>
      </c>
      <c r="B42" s="202"/>
      <c r="C42" s="202"/>
      <c r="D42" s="203"/>
      <c r="E42" s="202"/>
      <c r="F42" s="204"/>
    </row>
    <row r="43" spans="1:12" ht="303.75" x14ac:dyDescent="0.25">
      <c r="A43" s="4" t="s">
        <v>676</v>
      </c>
      <c r="B43" s="76" t="s">
        <v>317</v>
      </c>
      <c r="C43" s="77" t="s">
        <v>290</v>
      </c>
      <c r="D43" s="71" t="s">
        <v>978</v>
      </c>
      <c r="E43" s="72" t="s">
        <v>316</v>
      </c>
      <c r="F43" s="73">
        <v>95000</v>
      </c>
      <c r="G43"/>
      <c r="H43"/>
      <c r="I43"/>
      <c r="J43"/>
      <c r="K43"/>
      <c r="L43"/>
    </row>
    <row r="44" spans="1:12" ht="259.5" thickBot="1" x14ac:dyDescent="0.3">
      <c r="A44" s="4" t="s">
        <v>677</v>
      </c>
      <c r="B44" s="76" t="s">
        <v>457</v>
      </c>
      <c r="C44" s="77" t="s">
        <v>458</v>
      </c>
      <c r="D44" s="71" t="s">
        <v>979</v>
      </c>
      <c r="E44" s="72" t="s">
        <v>459</v>
      </c>
      <c r="F44" s="73">
        <v>15000</v>
      </c>
      <c r="G44"/>
      <c r="H44"/>
      <c r="I44"/>
      <c r="J44"/>
      <c r="K44"/>
      <c r="L44"/>
    </row>
    <row r="45" spans="1:12" s="60" customFormat="1" ht="30.75" customHeight="1" thickBot="1" x14ac:dyDescent="0.3">
      <c r="A45" s="201" t="s">
        <v>30</v>
      </c>
      <c r="B45" s="202"/>
      <c r="C45" s="202"/>
      <c r="D45" s="203"/>
      <c r="E45" s="202"/>
      <c r="F45" s="204"/>
    </row>
    <row r="46" spans="1:12" ht="124.5" thickBot="1" x14ac:dyDescent="0.3">
      <c r="A46" s="171" t="s">
        <v>678</v>
      </c>
      <c r="B46" s="172" t="s">
        <v>445</v>
      </c>
      <c r="C46" s="173" t="s">
        <v>349</v>
      </c>
      <c r="D46" s="174" t="s">
        <v>980</v>
      </c>
      <c r="E46" s="195" t="s">
        <v>444</v>
      </c>
      <c r="F46" s="196">
        <v>10000</v>
      </c>
      <c r="G46"/>
      <c r="H46"/>
      <c r="I46"/>
      <c r="J46"/>
      <c r="K46"/>
      <c r="L46"/>
    </row>
  </sheetData>
  <printOptions horizontalCentered="1" gridLinesSet="0"/>
  <pageMargins left="0.19685039370078741" right="0.19685039370078741" top="0.15748031496062992" bottom="0.39370078740157483" header="0.51181102362204722" footer="0.31496062992125984"/>
  <pageSetup paperSize="9" orientation="landscape" r:id="rId1"/>
  <headerFooter alignWithMargins="0">
    <oddFooter>&amp;R&amp;"Arial,Cursiva"&amp;8Página  &amp;P  de  &amp;N</oddFooter>
  </headerFooter>
  <rowBreaks count="6" manualBreakCount="6">
    <brk id="21" max="5" man="1"/>
    <brk id="27" max="5" man="1"/>
    <brk id="31" max="5" man="1"/>
    <brk id="36" max="5" man="1"/>
    <brk id="41" max="5" man="1"/>
    <brk id="44"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AF56"/>
  <sheetViews>
    <sheetView showGridLines="0" workbookViewId="0">
      <selection activeCell="C56" sqref="C56"/>
    </sheetView>
  </sheetViews>
  <sheetFormatPr baseColWidth="10" defaultColWidth="9.77734375" defaultRowHeight="15.75" x14ac:dyDescent="0.25"/>
  <cols>
    <col min="1" max="1" width="12.77734375" style="22" customWidth="1"/>
    <col min="2" max="3" width="11.77734375" style="22" customWidth="1"/>
    <col min="4" max="4" width="60.77734375" style="22" customWidth="1"/>
    <col min="5" max="5" width="17.44140625" style="22" hidden="1" customWidth="1"/>
    <col min="6" max="6" width="11.21875" style="22" customWidth="1"/>
    <col min="7" max="8" width="9.77734375" style="22"/>
    <col min="9" max="9" width="19.77734375" style="22" customWidth="1"/>
    <col min="10" max="10" width="1.77734375" style="22" customWidth="1"/>
    <col min="11" max="11" width="12.77734375" style="22" customWidth="1"/>
    <col min="12" max="12" width="1.77734375" style="22" customWidth="1"/>
    <col min="13" max="13" width="12.77734375" style="22" customWidth="1"/>
    <col min="14" max="14" width="1.77734375" style="22" customWidth="1"/>
    <col min="15" max="15" width="40.77734375" style="22" customWidth="1"/>
    <col min="16" max="16" width="2.77734375" style="22" customWidth="1"/>
    <col min="17" max="17" width="15.77734375" style="22" customWidth="1"/>
    <col min="18" max="18" width="2.77734375" style="22" customWidth="1"/>
    <col min="19" max="19" width="15.77734375" style="22" customWidth="1"/>
    <col min="20" max="20" width="2.77734375" style="22" customWidth="1"/>
    <col min="21" max="16384" width="9.77734375" style="22"/>
  </cols>
  <sheetData>
    <row r="1" spans="1:10" ht="8.1" customHeight="1" x14ac:dyDescent="0.25"/>
    <row r="2" spans="1:10" ht="8.1" customHeight="1" x14ac:dyDescent="0.25"/>
    <row r="3" spans="1:10" x14ac:dyDescent="0.25">
      <c r="A3" s="46"/>
      <c r="B3" s="46"/>
      <c r="C3" s="46"/>
      <c r="D3" s="46"/>
      <c r="E3" s="47"/>
      <c r="F3" s="46"/>
      <c r="G3" s="46"/>
    </row>
    <row r="4" spans="1:10" ht="9.9499999999999993" customHeight="1" x14ac:dyDescent="0.25">
      <c r="A4" s="48"/>
      <c r="B4" s="48"/>
      <c r="C4" s="48"/>
      <c r="D4" s="48"/>
      <c r="E4" s="48"/>
      <c r="F4" s="49"/>
      <c r="G4" s="48"/>
      <c r="H4" s="48"/>
      <c r="I4" s="48"/>
      <c r="J4" s="48"/>
    </row>
    <row r="5" spans="1:10" ht="9.9499999999999993" customHeight="1" x14ac:dyDescent="0.25">
      <c r="A5" s="48"/>
      <c r="B5" s="48"/>
      <c r="C5" s="48"/>
      <c r="D5" s="48"/>
      <c r="E5" s="48"/>
      <c r="F5" s="48"/>
      <c r="G5" s="48"/>
      <c r="H5" s="48"/>
      <c r="I5" s="48"/>
      <c r="J5" s="48"/>
    </row>
    <row r="6" spans="1:10" ht="9.9499999999999993" customHeight="1" x14ac:dyDescent="0.25">
      <c r="A6" s="48"/>
      <c r="B6" s="48"/>
      <c r="C6" s="48"/>
      <c r="D6" s="48"/>
      <c r="E6" s="48"/>
      <c r="F6" s="49"/>
      <c r="G6" s="48"/>
      <c r="H6" s="48"/>
      <c r="I6" s="48"/>
      <c r="J6" s="48"/>
    </row>
    <row r="8" spans="1:10" ht="8.1" customHeight="1" x14ac:dyDescent="0.25">
      <c r="A8" s="50"/>
      <c r="B8" s="51"/>
      <c r="C8" s="51"/>
      <c r="D8" s="52"/>
      <c r="E8" s="51"/>
    </row>
    <row r="9" spans="1:10" ht="8.1" customHeight="1" thickBot="1" x14ac:dyDescent="0.3">
      <c r="A9" s="50"/>
      <c r="B9" s="51"/>
      <c r="C9" s="51"/>
      <c r="D9" s="52"/>
      <c r="E9" s="51"/>
    </row>
    <row r="10" spans="1:10" ht="12" customHeight="1" x14ac:dyDescent="0.25">
      <c r="A10" s="54"/>
      <c r="B10" s="55"/>
      <c r="C10" s="55"/>
      <c r="D10" s="55"/>
      <c r="E10" s="55"/>
      <c r="F10" s="57"/>
    </row>
    <row r="11" spans="1:10" s="26" customFormat="1" x14ac:dyDescent="0.25">
      <c r="A11" s="43" t="s">
        <v>14</v>
      </c>
      <c r="B11" s="44"/>
      <c r="C11" s="44"/>
      <c r="D11" s="44"/>
      <c r="E11" s="44"/>
      <c r="F11" s="45"/>
    </row>
    <row r="12" spans="1:10" s="10" customFormat="1" x14ac:dyDescent="0.25">
      <c r="A12" s="32"/>
      <c r="B12" s="33"/>
      <c r="C12" s="33"/>
      <c r="D12" s="33"/>
      <c r="E12" s="33"/>
      <c r="F12" s="34"/>
    </row>
    <row r="13" spans="1:10" s="10" customFormat="1" ht="6.95" customHeight="1" x14ac:dyDescent="0.25">
      <c r="A13" s="35"/>
      <c r="B13" s="36"/>
      <c r="C13" s="36"/>
      <c r="D13" s="36"/>
      <c r="E13" s="36"/>
      <c r="F13" s="37"/>
    </row>
    <row r="14" spans="1:10" s="10" customFormat="1" ht="75" x14ac:dyDescent="0.25">
      <c r="A14" s="1" t="s">
        <v>1</v>
      </c>
      <c r="B14" s="2" t="s">
        <v>2</v>
      </c>
      <c r="C14" s="2" t="s">
        <v>3</v>
      </c>
      <c r="D14" s="2" t="s">
        <v>4</v>
      </c>
      <c r="E14" s="2" t="s">
        <v>5</v>
      </c>
      <c r="F14" s="3" t="s">
        <v>854</v>
      </c>
    </row>
    <row r="15" spans="1:10" s="10" customFormat="1" ht="5.0999999999999996" customHeight="1" thickBot="1" x14ac:dyDescent="0.3">
      <c r="A15" s="38"/>
      <c r="B15" s="39"/>
      <c r="C15" s="39"/>
      <c r="D15" s="39"/>
      <c r="E15" s="39"/>
      <c r="F15" s="40"/>
    </row>
    <row r="16" spans="1:10" s="26" customFormat="1" ht="34.5" customHeight="1" thickBot="1" x14ac:dyDescent="0.3">
      <c r="A16" s="201" t="s">
        <v>15</v>
      </c>
      <c r="B16" s="202"/>
      <c r="C16" s="202"/>
      <c r="D16" s="203"/>
      <c r="E16" s="202"/>
      <c r="F16" s="204"/>
    </row>
    <row r="17" spans="1:32" s="10" customFormat="1" ht="101.25" x14ac:dyDescent="0.25">
      <c r="A17" s="4" t="s">
        <v>680</v>
      </c>
      <c r="B17" s="165" t="s">
        <v>539</v>
      </c>
      <c r="C17" s="67" t="s">
        <v>522</v>
      </c>
      <c r="D17" s="65" t="s">
        <v>981</v>
      </c>
      <c r="E17" s="8" t="s">
        <v>295</v>
      </c>
      <c r="F17" s="9">
        <v>18000</v>
      </c>
    </row>
    <row r="18" spans="1:32" s="10" customFormat="1" ht="90" x14ac:dyDescent="0.25">
      <c r="A18" s="4" t="s">
        <v>681</v>
      </c>
      <c r="B18" s="76" t="s">
        <v>341</v>
      </c>
      <c r="C18" s="77" t="s">
        <v>45</v>
      </c>
      <c r="D18" s="71" t="s">
        <v>982</v>
      </c>
      <c r="E18" s="84" t="s">
        <v>340</v>
      </c>
      <c r="F18" s="73">
        <v>18000</v>
      </c>
    </row>
    <row r="19" spans="1:32" ht="123.75" x14ac:dyDescent="0.25">
      <c r="A19" s="4" t="s">
        <v>682</v>
      </c>
      <c r="B19" s="66" t="s">
        <v>679</v>
      </c>
      <c r="C19" s="67" t="s">
        <v>78</v>
      </c>
      <c r="D19" s="65" t="s">
        <v>983</v>
      </c>
      <c r="E19" s="8" t="s">
        <v>86</v>
      </c>
      <c r="F19" s="9">
        <v>13000</v>
      </c>
    </row>
    <row r="20" spans="1:32" s="21" customFormat="1" ht="147" thickBot="1" x14ac:dyDescent="0.3">
      <c r="A20" s="4" t="s">
        <v>683</v>
      </c>
      <c r="B20" s="76" t="s">
        <v>88</v>
      </c>
      <c r="C20" s="77" t="s">
        <v>79</v>
      </c>
      <c r="D20" s="71" t="s">
        <v>984</v>
      </c>
      <c r="E20" s="72" t="s">
        <v>87</v>
      </c>
      <c r="F20" s="73">
        <v>8000</v>
      </c>
    </row>
    <row r="21" spans="1:32" s="26" customFormat="1" ht="34.5" customHeight="1" thickBot="1" x14ac:dyDescent="0.3">
      <c r="A21" s="201" t="s">
        <v>15</v>
      </c>
      <c r="B21" s="202"/>
      <c r="C21" s="202"/>
      <c r="D21" s="203"/>
      <c r="E21" s="202"/>
      <c r="F21" s="204"/>
    </row>
    <row r="22" spans="1:32" s="11" customFormat="1" ht="101.25" x14ac:dyDescent="0.25">
      <c r="A22" s="4" t="s">
        <v>684</v>
      </c>
      <c r="B22" s="76" t="s">
        <v>109</v>
      </c>
      <c r="C22" s="77" t="s">
        <v>92</v>
      </c>
      <c r="D22" s="71" t="s">
        <v>985</v>
      </c>
      <c r="E22" s="72" t="s">
        <v>110</v>
      </c>
      <c r="F22" s="73">
        <v>10000</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1:32" s="11" customFormat="1" ht="78.75" x14ac:dyDescent="0.25">
      <c r="A23" s="4" t="s">
        <v>685</v>
      </c>
      <c r="B23" s="76" t="s">
        <v>154</v>
      </c>
      <c r="C23" s="77" t="s">
        <v>129</v>
      </c>
      <c r="D23" s="71" t="s">
        <v>986</v>
      </c>
      <c r="E23" s="72" t="s">
        <v>130</v>
      </c>
      <c r="F23" s="73">
        <v>7518</v>
      </c>
    </row>
    <row r="24" spans="1:32" s="11" customFormat="1" ht="112.5" x14ac:dyDescent="0.25">
      <c r="A24" s="4" t="s">
        <v>686</v>
      </c>
      <c r="B24" s="76" t="s">
        <v>164</v>
      </c>
      <c r="C24" s="77" t="s">
        <v>155</v>
      </c>
      <c r="D24" s="71" t="s">
        <v>987</v>
      </c>
      <c r="E24" s="72" t="s">
        <v>156</v>
      </c>
      <c r="F24" s="73">
        <v>8424</v>
      </c>
    </row>
    <row r="25" spans="1:32" s="11" customFormat="1" ht="78.75" x14ac:dyDescent="0.25">
      <c r="A25" s="4" t="s">
        <v>687</v>
      </c>
      <c r="B25" s="76" t="s">
        <v>193</v>
      </c>
      <c r="C25" s="77" t="s">
        <v>181</v>
      </c>
      <c r="D25" s="71" t="s">
        <v>988</v>
      </c>
      <c r="E25" s="72" t="s">
        <v>182</v>
      </c>
      <c r="F25" s="73">
        <v>14277</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row>
    <row r="26" spans="1:32" s="11" customFormat="1" ht="78.75" x14ac:dyDescent="0.25">
      <c r="A26" s="4" t="s">
        <v>688</v>
      </c>
      <c r="B26" s="76" t="s">
        <v>195</v>
      </c>
      <c r="C26" s="77" t="s">
        <v>183</v>
      </c>
      <c r="D26" s="71" t="s">
        <v>989</v>
      </c>
      <c r="E26" s="72" t="s">
        <v>206</v>
      </c>
      <c r="F26" s="73">
        <v>20547</v>
      </c>
    </row>
    <row r="27" spans="1:32" s="21" customFormat="1" ht="124.5" thickBot="1" x14ac:dyDescent="0.3">
      <c r="A27" s="4" t="s">
        <v>689</v>
      </c>
      <c r="B27" s="76" t="s">
        <v>233</v>
      </c>
      <c r="C27" s="77" t="s">
        <v>212</v>
      </c>
      <c r="D27" s="71" t="s">
        <v>990</v>
      </c>
      <c r="E27" s="72" t="s">
        <v>234</v>
      </c>
      <c r="F27" s="73">
        <v>7252</v>
      </c>
    </row>
    <row r="28" spans="1:32" s="26" customFormat="1" ht="34.5" customHeight="1" thickBot="1" x14ac:dyDescent="0.3">
      <c r="A28" s="201" t="s">
        <v>15</v>
      </c>
      <c r="B28" s="202"/>
      <c r="C28" s="202"/>
      <c r="D28" s="203"/>
      <c r="E28" s="202"/>
      <c r="F28" s="204"/>
    </row>
    <row r="29" spans="1:32" s="11" customFormat="1" ht="79.5" thickBot="1" x14ac:dyDescent="0.3">
      <c r="A29" s="4" t="s">
        <v>690</v>
      </c>
      <c r="B29" s="161" t="s">
        <v>273</v>
      </c>
      <c r="C29" s="163" t="s">
        <v>268</v>
      </c>
      <c r="D29" s="122" t="s">
        <v>991</v>
      </c>
      <c r="E29" s="126" t="s">
        <v>274</v>
      </c>
      <c r="F29" s="127">
        <v>21756</v>
      </c>
    </row>
    <row r="30" spans="1:32" s="26" customFormat="1" ht="33.950000000000003" customHeight="1" thickBot="1" x14ac:dyDescent="0.3">
      <c r="A30" s="201" t="s">
        <v>84</v>
      </c>
      <c r="B30" s="202"/>
      <c r="C30" s="202"/>
      <c r="D30" s="203"/>
      <c r="E30" s="202"/>
      <c r="F30" s="204"/>
    </row>
    <row r="31" spans="1:32" s="11" customFormat="1" ht="101.25" x14ac:dyDescent="0.25">
      <c r="A31" s="4" t="s">
        <v>691</v>
      </c>
      <c r="B31" s="165" t="s">
        <v>98</v>
      </c>
      <c r="C31" s="67" t="s">
        <v>85</v>
      </c>
      <c r="D31" s="65" t="s">
        <v>992</v>
      </c>
      <c r="E31" s="8" t="s">
        <v>99</v>
      </c>
      <c r="F31" s="9">
        <v>22400</v>
      </c>
    </row>
    <row r="32" spans="1:32" s="11" customFormat="1" ht="101.25" x14ac:dyDescent="0.25">
      <c r="A32" s="4" t="s">
        <v>692</v>
      </c>
      <c r="B32" s="66" t="s">
        <v>117</v>
      </c>
      <c r="C32" s="67" t="s">
        <v>118</v>
      </c>
      <c r="D32" s="65" t="s">
        <v>993</v>
      </c>
      <c r="E32" s="8" t="s">
        <v>116</v>
      </c>
      <c r="F32" s="9">
        <v>6000</v>
      </c>
    </row>
    <row r="33" spans="1:32" s="21" customFormat="1" ht="101.25" x14ac:dyDescent="0.25">
      <c r="A33" s="4" t="s">
        <v>693</v>
      </c>
      <c r="B33" s="76" t="s">
        <v>107</v>
      </c>
      <c r="C33" s="77" t="s">
        <v>93</v>
      </c>
      <c r="D33" s="71" t="s">
        <v>994</v>
      </c>
      <c r="E33" s="72" t="s">
        <v>108</v>
      </c>
      <c r="F33" s="73">
        <v>7000</v>
      </c>
    </row>
    <row r="34" spans="1:32" s="11" customFormat="1" ht="102" thickBot="1" x14ac:dyDescent="0.3">
      <c r="A34" s="206" t="s">
        <v>695</v>
      </c>
      <c r="B34" s="76" t="s">
        <v>485</v>
      </c>
      <c r="C34" s="77" t="s">
        <v>484</v>
      </c>
      <c r="D34" s="71" t="s">
        <v>995</v>
      </c>
      <c r="E34" s="72" t="s">
        <v>165</v>
      </c>
      <c r="F34" s="73">
        <v>193367.75</v>
      </c>
    </row>
    <row r="35" spans="1:32" s="26" customFormat="1" ht="33.950000000000003" customHeight="1" thickBot="1" x14ac:dyDescent="0.3">
      <c r="A35" s="201" t="s">
        <v>84</v>
      </c>
      <c r="B35" s="202"/>
      <c r="C35" s="202"/>
      <c r="D35" s="203"/>
      <c r="E35" s="202"/>
      <c r="F35" s="204"/>
    </row>
    <row r="36" spans="1:32" s="11" customFormat="1" ht="113.25" thickBot="1" x14ac:dyDescent="0.3">
      <c r="A36" s="4" t="s">
        <v>694</v>
      </c>
      <c r="B36" s="76" t="s">
        <v>151</v>
      </c>
      <c r="C36" s="77" t="s">
        <v>152</v>
      </c>
      <c r="D36" s="71" t="s">
        <v>996</v>
      </c>
      <c r="E36" s="72" t="s">
        <v>153</v>
      </c>
      <c r="F36" s="73">
        <v>47600</v>
      </c>
    </row>
    <row r="37" spans="1:32" s="26" customFormat="1" ht="33.950000000000003" customHeight="1" thickBot="1" x14ac:dyDescent="0.3">
      <c r="A37" s="201" t="s">
        <v>89</v>
      </c>
      <c r="B37" s="202"/>
      <c r="C37" s="202"/>
      <c r="D37" s="203"/>
      <c r="E37" s="202"/>
      <c r="F37" s="204"/>
    </row>
    <row r="38" spans="1:32" s="21" customFormat="1" ht="112.5" x14ac:dyDescent="0.25">
      <c r="A38" s="75" t="s">
        <v>696</v>
      </c>
      <c r="B38" s="76" t="s">
        <v>112</v>
      </c>
      <c r="C38" s="99" t="s">
        <v>90</v>
      </c>
      <c r="D38" s="71" t="s">
        <v>997</v>
      </c>
      <c r="E38" s="72" t="s">
        <v>113</v>
      </c>
      <c r="F38" s="73">
        <v>4500</v>
      </c>
    </row>
    <row r="39" spans="1:32" s="21" customFormat="1" ht="101.25" x14ac:dyDescent="0.25">
      <c r="A39" s="75" t="s">
        <v>697</v>
      </c>
      <c r="B39" s="76" t="s">
        <v>114</v>
      </c>
      <c r="C39" s="99" t="s">
        <v>91</v>
      </c>
      <c r="D39" s="71" t="s">
        <v>998</v>
      </c>
      <c r="E39" s="72" t="s">
        <v>115</v>
      </c>
      <c r="F39" s="73">
        <v>10000</v>
      </c>
    </row>
    <row r="40" spans="1:32" ht="102" thickBot="1" x14ac:dyDescent="0.3">
      <c r="A40" s="75" t="s">
        <v>698</v>
      </c>
      <c r="B40" s="66" t="s">
        <v>192</v>
      </c>
      <c r="C40" s="67" t="s">
        <v>175</v>
      </c>
      <c r="D40" s="132" t="s">
        <v>999</v>
      </c>
      <c r="E40" s="8" t="s">
        <v>180</v>
      </c>
      <c r="F40" s="9">
        <v>22000</v>
      </c>
    </row>
    <row r="41" spans="1:32" s="26" customFormat="1" ht="33.950000000000003" customHeight="1" thickBot="1" x14ac:dyDescent="0.3">
      <c r="A41" s="201" t="s">
        <v>89</v>
      </c>
      <c r="B41" s="202"/>
      <c r="C41" s="202"/>
      <c r="D41" s="203"/>
      <c r="E41" s="202"/>
      <c r="F41" s="204"/>
    </row>
    <row r="42" spans="1:32" s="21" customFormat="1" ht="101.25" x14ac:dyDescent="0.25">
      <c r="A42" s="75" t="s">
        <v>699</v>
      </c>
      <c r="B42" s="76" t="s">
        <v>194</v>
      </c>
      <c r="C42" s="99" t="s">
        <v>184</v>
      </c>
      <c r="D42" s="71" t="s">
        <v>1000</v>
      </c>
      <c r="E42" s="72" t="s">
        <v>185</v>
      </c>
      <c r="F42" s="73">
        <v>12000</v>
      </c>
    </row>
    <row r="43" spans="1:32" s="21" customFormat="1" ht="113.25" thickBot="1" x14ac:dyDescent="0.3">
      <c r="A43" s="75" t="s">
        <v>700</v>
      </c>
      <c r="B43" s="76" t="s">
        <v>309</v>
      </c>
      <c r="C43" s="99">
        <v>43622</v>
      </c>
      <c r="D43" s="65" t="s">
        <v>1001</v>
      </c>
      <c r="E43" s="72" t="s">
        <v>310</v>
      </c>
      <c r="F43" s="73">
        <v>166749.87</v>
      </c>
    </row>
    <row r="44" spans="1:32" s="26" customFormat="1" ht="33.950000000000003" customHeight="1" thickBot="1" x14ac:dyDescent="0.3">
      <c r="A44" s="201" t="s">
        <v>198</v>
      </c>
      <c r="B44" s="202"/>
      <c r="C44" s="202"/>
      <c r="D44" s="203"/>
      <c r="E44" s="202"/>
      <c r="F44" s="204"/>
    </row>
    <row r="45" spans="1:32" s="21" customFormat="1" ht="113.25" thickBot="1" x14ac:dyDescent="0.3">
      <c r="A45" s="75" t="s">
        <v>701</v>
      </c>
      <c r="B45" s="76" t="s">
        <v>199</v>
      </c>
      <c r="C45" s="99">
        <v>43598</v>
      </c>
      <c r="D45" s="65" t="s">
        <v>1003</v>
      </c>
      <c r="E45" s="72" t="s">
        <v>200</v>
      </c>
      <c r="F45" s="73">
        <v>113064.99</v>
      </c>
    </row>
    <row r="46" spans="1:32" s="26" customFormat="1" ht="33.950000000000003" customHeight="1" thickBot="1" x14ac:dyDescent="0.3">
      <c r="A46" s="201" t="s">
        <v>203</v>
      </c>
      <c r="B46" s="202"/>
      <c r="C46" s="202"/>
      <c r="D46" s="203"/>
      <c r="E46" s="202"/>
      <c r="F46" s="204"/>
    </row>
    <row r="47" spans="1:32" s="23" customFormat="1" ht="101.25" x14ac:dyDescent="0.25">
      <c r="A47" s="137" t="s">
        <v>702</v>
      </c>
      <c r="B47" s="76" t="s">
        <v>460</v>
      </c>
      <c r="C47" s="77" t="s">
        <v>204</v>
      </c>
      <c r="D47" s="71" t="s">
        <v>1002</v>
      </c>
      <c r="E47" s="8" t="s">
        <v>461</v>
      </c>
      <c r="F47" s="73">
        <v>7500</v>
      </c>
    </row>
    <row r="48" spans="1:32" s="11" customFormat="1" ht="79.5" thickBot="1" x14ac:dyDescent="0.3">
      <c r="A48" s="4" t="s">
        <v>703</v>
      </c>
      <c r="B48" s="66" t="s">
        <v>259</v>
      </c>
      <c r="C48" s="67" t="s">
        <v>246</v>
      </c>
      <c r="D48" s="65" t="s">
        <v>1004</v>
      </c>
      <c r="E48" s="8" t="s">
        <v>260</v>
      </c>
      <c r="F48" s="9">
        <v>40000</v>
      </c>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1:6" s="26" customFormat="1" ht="33.950000000000003" customHeight="1" thickBot="1" x14ac:dyDescent="0.3">
      <c r="A49" s="201" t="s">
        <v>16</v>
      </c>
      <c r="B49" s="202"/>
      <c r="C49" s="202"/>
      <c r="D49" s="203"/>
      <c r="E49" s="202"/>
      <c r="F49" s="204"/>
    </row>
    <row r="50" spans="1:6" s="25" customFormat="1" ht="101.25" x14ac:dyDescent="0.25">
      <c r="A50" s="4" t="s">
        <v>704</v>
      </c>
      <c r="B50" s="5" t="s">
        <v>196</v>
      </c>
      <c r="C50" s="6">
        <v>43612</v>
      </c>
      <c r="D50" s="65" t="s">
        <v>1005</v>
      </c>
      <c r="E50" s="8" t="s">
        <v>197</v>
      </c>
      <c r="F50" s="9">
        <v>23536.5</v>
      </c>
    </row>
    <row r="51" spans="1:6" s="23" customFormat="1" ht="90" x14ac:dyDescent="0.25">
      <c r="A51" s="4" t="s">
        <v>705</v>
      </c>
      <c r="B51" s="76" t="s">
        <v>230</v>
      </c>
      <c r="C51" s="77" t="s">
        <v>205</v>
      </c>
      <c r="D51" s="71" t="s">
        <v>1006</v>
      </c>
      <c r="E51" s="72" t="s">
        <v>231</v>
      </c>
      <c r="F51" s="73">
        <v>56000</v>
      </c>
    </row>
    <row r="52" spans="1:6" s="23" customFormat="1" ht="113.25" thickBot="1" x14ac:dyDescent="0.3">
      <c r="A52" s="4" t="s">
        <v>706</v>
      </c>
      <c r="B52" s="76" t="s">
        <v>520</v>
      </c>
      <c r="C52" s="77" t="s">
        <v>232</v>
      </c>
      <c r="D52" s="71" t="s">
        <v>1007</v>
      </c>
      <c r="E52" s="72" t="s">
        <v>266</v>
      </c>
      <c r="F52" s="73">
        <v>83256.81</v>
      </c>
    </row>
    <row r="53" spans="1:6" s="26" customFormat="1" ht="33.950000000000003" customHeight="1" thickBot="1" x14ac:dyDescent="0.3">
      <c r="A53" s="201" t="s">
        <v>16</v>
      </c>
      <c r="B53" s="202"/>
      <c r="C53" s="202"/>
      <c r="D53" s="203"/>
      <c r="E53" s="202"/>
      <c r="F53" s="204"/>
    </row>
    <row r="54" spans="1:6" s="25" customFormat="1" ht="112.5" x14ac:dyDescent="0.25">
      <c r="A54" s="4" t="s">
        <v>707</v>
      </c>
      <c r="B54" s="136" t="s">
        <v>235</v>
      </c>
      <c r="C54" s="6">
        <v>43622</v>
      </c>
      <c r="D54" s="65" t="s">
        <v>1008</v>
      </c>
      <c r="E54" s="8" t="s">
        <v>267</v>
      </c>
      <c r="F54" s="9">
        <v>24983.22</v>
      </c>
    </row>
    <row r="55" spans="1:6" s="25" customFormat="1" ht="135" x14ac:dyDescent="0.25">
      <c r="A55" s="4" t="s">
        <v>708</v>
      </c>
      <c r="B55" s="76" t="s">
        <v>275</v>
      </c>
      <c r="C55" s="77" t="s">
        <v>270</v>
      </c>
      <c r="D55" s="71" t="s">
        <v>1009</v>
      </c>
      <c r="E55" s="72" t="s">
        <v>276</v>
      </c>
      <c r="F55" s="73">
        <v>86743.19</v>
      </c>
    </row>
    <row r="56" spans="1:6" s="23" customFormat="1" ht="158.25" thickBot="1" x14ac:dyDescent="0.3">
      <c r="A56" s="171" t="s">
        <v>709</v>
      </c>
      <c r="B56" s="172" t="s">
        <v>302</v>
      </c>
      <c r="C56" s="173">
        <v>41852</v>
      </c>
      <c r="D56" s="174" t="s">
        <v>1010</v>
      </c>
      <c r="E56" s="195" t="s">
        <v>303</v>
      </c>
      <c r="F56" s="196">
        <v>16000</v>
      </c>
    </row>
  </sheetData>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2" manualBreakCount="2">
    <brk id="20" max="5" man="1"/>
    <brk id="45" max="5" man="1"/>
  </rowBreaks>
  <colBreaks count="1" manualBreakCount="1">
    <brk id="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83" transitionEvaluation="1"/>
  <dimension ref="A1:J63"/>
  <sheetViews>
    <sheetView showGridLines="0" topLeftCell="A83" workbookViewId="0">
      <selection activeCell="A40" sqref="A40:XFD40"/>
    </sheetView>
  </sheetViews>
  <sheetFormatPr baseColWidth="10" defaultColWidth="9.77734375" defaultRowHeight="15.75" x14ac:dyDescent="0.25"/>
  <cols>
    <col min="1" max="1" width="12.77734375" style="22" customWidth="1"/>
    <col min="2" max="2" width="13" style="22" customWidth="1"/>
    <col min="3" max="3" width="13.77734375" style="22" customWidth="1"/>
    <col min="4" max="4" width="60.77734375" style="22" customWidth="1"/>
    <col min="5" max="5" width="17.44140625" style="22" hidden="1" customWidth="1"/>
    <col min="6" max="6" width="11.21875" style="22" customWidth="1"/>
    <col min="7" max="8" width="9.77734375" style="22"/>
    <col min="9" max="9" width="19.77734375" style="22" customWidth="1"/>
    <col min="10" max="10" width="1.77734375" style="22" customWidth="1"/>
    <col min="11" max="11" width="12.77734375" style="22" customWidth="1"/>
    <col min="12" max="12" width="1.77734375" style="22" customWidth="1"/>
    <col min="13" max="13" width="12.77734375" style="22" customWidth="1"/>
    <col min="14" max="14" width="1.77734375" style="22" customWidth="1"/>
    <col min="15" max="15" width="40.77734375" style="22" customWidth="1"/>
    <col min="16" max="16" width="2.77734375" style="22" customWidth="1"/>
    <col min="17" max="17" width="15.77734375" style="22" customWidth="1"/>
    <col min="18" max="18" width="2.77734375" style="22" customWidth="1"/>
    <col min="19" max="19" width="15.77734375" style="22" customWidth="1"/>
    <col min="20" max="20" width="2.77734375" style="22" customWidth="1"/>
    <col min="21" max="16384" width="9.77734375" style="22"/>
  </cols>
  <sheetData>
    <row r="1" spans="1:10" ht="8.1" customHeight="1" x14ac:dyDescent="0.25"/>
    <row r="2" spans="1:10" ht="8.1" customHeight="1" x14ac:dyDescent="0.25"/>
    <row r="3" spans="1:10" x14ac:dyDescent="0.25">
      <c r="A3" s="46"/>
      <c r="B3" s="46"/>
      <c r="C3" s="46"/>
      <c r="D3" s="46"/>
      <c r="E3" s="47"/>
      <c r="F3" s="46"/>
      <c r="G3" s="46"/>
    </row>
    <row r="4" spans="1:10" ht="9.9499999999999993" customHeight="1" x14ac:dyDescent="0.25">
      <c r="A4" s="48"/>
      <c r="B4" s="48"/>
      <c r="C4" s="48"/>
      <c r="D4" s="48"/>
      <c r="E4" s="48"/>
      <c r="F4" s="49"/>
      <c r="G4" s="48"/>
      <c r="H4" s="48"/>
      <c r="I4" s="48"/>
      <c r="J4" s="48"/>
    </row>
    <row r="5" spans="1:10" ht="9.9499999999999993" customHeight="1" x14ac:dyDescent="0.25">
      <c r="A5" s="48"/>
      <c r="B5" s="48"/>
      <c r="C5" s="48"/>
      <c r="D5" s="48"/>
      <c r="E5" s="48"/>
      <c r="F5" s="48"/>
      <c r="G5" s="48"/>
      <c r="H5" s="48"/>
      <c r="I5" s="48"/>
      <c r="J5" s="48"/>
    </row>
    <row r="6" spans="1:10" ht="9.9499999999999993" customHeight="1" x14ac:dyDescent="0.25">
      <c r="A6" s="48"/>
      <c r="B6" s="48"/>
      <c r="C6" s="48"/>
      <c r="D6" s="48"/>
      <c r="E6" s="48"/>
      <c r="F6" s="49"/>
      <c r="G6" s="48"/>
      <c r="H6" s="48"/>
      <c r="I6" s="48"/>
      <c r="J6" s="48"/>
    </row>
    <row r="7" spans="1:10" ht="8.1" customHeight="1" x14ac:dyDescent="0.25">
      <c r="A7" s="50"/>
      <c r="B7" s="51"/>
      <c r="C7" s="51"/>
      <c r="D7" s="52"/>
      <c r="E7" s="51"/>
    </row>
    <row r="8" spans="1:10" ht="15" customHeight="1" x14ac:dyDescent="0.25">
      <c r="A8" s="53"/>
      <c r="B8" s="51"/>
      <c r="C8" s="51"/>
      <c r="D8" s="53"/>
      <c r="E8" s="51"/>
    </row>
    <row r="9" spans="1:10" ht="5.0999999999999996" customHeight="1" thickBot="1" x14ac:dyDescent="0.3">
      <c r="A9" s="100"/>
      <c r="B9" s="51"/>
      <c r="C9" s="51"/>
      <c r="D9" s="101"/>
      <c r="E9" s="51"/>
    </row>
    <row r="10" spans="1:10" ht="12" customHeight="1" x14ac:dyDescent="0.25">
      <c r="A10" s="54"/>
      <c r="B10" s="55"/>
      <c r="C10" s="55"/>
      <c r="D10" s="55"/>
      <c r="E10" s="55"/>
      <c r="F10" s="57"/>
    </row>
    <row r="11" spans="1:10" s="26" customFormat="1" x14ac:dyDescent="0.25">
      <c r="A11" s="108" t="s">
        <v>31</v>
      </c>
      <c r="B11" s="44"/>
      <c r="C11" s="44"/>
      <c r="D11" s="44"/>
      <c r="E11" s="44"/>
      <c r="F11" s="45"/>
    </row>
    <row r="12" spans="1:10" s="10" customFormat="1" x14ac:dyDescent="0.25">
      <c r="A12" s="32"/>
      <c r="B12" s="33"/>
      <c r="C12" s="33"/>
      <c r="D12" s="33"/>
      <c r="E12" s="33"/>
      <c r="F12" s="34"/>
    </row>
    <row r="13" spans="1:10" s="10" customFormat="1" ht="6.95" customHeight="1" x14ac:dyDescent="0.25">
      <c r="A13" s="35"/>
      <c r="B13" s="36"/>
      <c r="C13" s="36"/>
      <c r="D13" s="36"/>
      <c r="E13" s="36"/>
      <c r="F13" s="37"/>
    </row>
    <row r="14" spans="1:10" s="10" customFormat="1" ht="75" x14ac:dyDescent="0.25">
      <c r="A14" s="1" t="s">
        <v>1</v>
      </c>
      <c r="B14" s="2" t="s">
        <v>2</v>
      </c>
      <c r="C14" s="2" t="s">
        <v>3</v>
      </c>
      <c r="D14" s="2" t="s">
        <v>4</v>
      </c>
      <c r="E14" s="2" t="s">
        <v>5</v>
      </c>
      <c r="F14" s="3" t="s">
        <v>854</v>
      </c>
    </row>
    <row r="15" spans="1:10" s="10" customFormat="1" ht="5.0999999999999996" customHeight="1" thickBot="1" x14ac:dyDescent="0.3">
      <c r="A15" s="35"/>
      <c r="B15" s="58"/>
      <c r="C15" s="58"/>
      <c r="D15" s="58"/>
      <c r="E15" s="58"/>
      <c r="F15" s="59"/>
    </row>
    <row r="16" spans="1:10" s="26" customFormat="1" ht="33.950000000000003" customHeight="1" thickBot="1" x14ac:dyDescent="0.3">
      <c r="A16" s="201" t="s">
        <v>21</v>
      </c>
      <c r="B16" s="202"/>
      <c r="C16" s="202"/>
      <c r="D16" s="203"/>
      <c r="E16" s="202"/>
      <c r="F16" s="204"/>
    </row>
    <row r="17" spans="1:6" s="10" customFormat="1" ht="78.75" x14ac:dyDescent="0.25">
      <c r="A17" s="4" t="s">
        <v>710</v>
      </c>
      <c r="B17" s="66" t="s">
        <v>1017</v>
      </c>
      <c r="C17" s="67" t="s">
        <v>237</v>
      </c>
      <c r="D17" s="65" t="s">
        <v>1011</v>
      </c>
      <c r="E17" s="8" t="s">
        <v>284</v>
      </c>
      <c r="F17" s="9">
        <v>8504.4</v>
      </c>
    </row>
    <row r="18" spans="1:6" s="10" customFormat="1" ht="78.75" x14ac:dyDescent="0.25">
      <c r="A18" s="4" t="s">
        <v>711</v>
      </c>
      <c r="B18" s="76" t="s">
        <v>1018</v>
      </c>
      <c r="C18" s="77" t="s">
        <v>237</v>
      </c>
      <c r="D18" s="71" t="s">
        <v>1012</v>
      </c>
      <c r="E18" s="72" t="s">
        <v>286</v>
      </c>
      <c r="F18" s="73">
        <v>34704.269999999997</v>
      </c>
    </row>
    <row r="19" spans="1:6" s="10" customFormat="1" ht="78.75" x14ac:dyDescent="0.25">
      <c r="A19" s="4" t="s">
        <v>712</v>
      </c>
      <c r="B19" s="76" t="s">
        <v>1019</v>
      </c>
      <c r="C19" s="77" t="s">
        <v>238</v>
      </c>
      <c r="D19" s="71" t="s">
        <v>1013</v>
      </c>
      <c r="E19" s="72" t="s">
        <v>285</v>
      </c>
      <c r="F19" s="73">
        <v>20545.830000000002</v>
      </c>
    </row>
    <row r="20" spans="1:6" s="10" customFormat="1" ht="78.75" x14ac:dyDescent="0.25">
      <c r="A20" s="4" t="s">
        <v>713</v>
      </c>
      <c r="B20" s="76" t="s">
        <v>1020</v>
      </c>
      <c r="C20" s="77" t="s">
        <v>237</v>
      </c>
      <c r="D20" s="71" t="s">
        <v>1014</v>
      </c>
      <c r="E20" s="72" t="s">
        <v>289</v>
      </c>
      <c r="F20" s="73">
        <v>32323.17</v>
      </c>
    </row>
    <row r="21" spans="1:6" s="10" customFormat="1" ht="78.75" x14ac:dyDescent="0.25">
      <c r="A21" s="4" t="s">
        <v>714</v>
      </c>
      <c r="B21" s="76" t="s">
        <v>1021</v>
      </c>
      <c r="C21" s="77" t="s">
        <v>237</v>
      </c>
      <c r="D21" s="71" t="s">
        <v>1015</v>
      </c>
      <c r="E21" s="72" t="s">
        <v>287</v>
      </c>
      <c r="F21" s="73">
        <v>57353</v>
      </c>
    </row>
    <row r="22" spans="1:6" s="10" customFormat="1" ht="79.5" thickBot="1" x14ac:dyDescent="0.3">
      <c r="A22" s="4" t="s">
        <v>715</v>
      </c>
      <c r="B22" s="76" t="s">
        <v>1022</v>
      </c>
      <c r="C22" s="77" t="s">
        <v>237</v>
      </c>
      <c r="D22" s="71" t="s">
        <v>1016</v>
      </c>
      <c r="E22" s="72" t="s">
        <v>288</v>
      </c>
      <c r="F22" s="73">
        <v>17120.63</v>
      </c>
    </row>
    <row r="23" spans="1:6" s="26" customFormat="1" ht="33.950000000000003" customHeight="1" thickBot="1" x14ac:dyDescent="0.3">
      <c r="A23" s="201" t="s">
        <v>21</v>
      </c>
      <c r="B23" s="202"/>
      <c r="C23" s="202"/>
      <c r="D23" s="203"/>
      <c r="E23" s="202"/>
      <c r="F23" s="204"/>
    </row>
    <row r="24" spans="1:6" s="10" customFormat="1" ht="78.75" x14ac:dyDescent="0.25">
      <c r="A24" s="4" t="s">
        <v>716</v>
      </c>
      <c r="B24" s="66" t="s">
        <v>1023</v>
      </c>
      <c r="C24" s="77" t="s">
        <v>237</v>
      </c>
      <c r="D24" s="65" t="s">
        <v>1024</v>
      </c>
      <c r="E24" s="72" t="s">
        <v>490</v>
      </c>
      <c r="F24" s="73">
        <v>4000</v>
      </c>
    </row>
    <row r="25" spans="1:6" s="10" customFormat="1" ht="78.75" x14ac:dyDescent="0.25">
      <c r="A25" s="4" t="s">
        <v>717</v>
      </c>
      <c r="B25" s="76" t="s">
        <v>1025</v>
      </c>
      <c r="C25" s="77" t="s">
        <v>237</v>
      </c>
      <c r="D25" s="71" t="s">
        <v>1026</v>
      </c>
      <c r="E25" s="72" t="s">
        <v>491</v>
      </c>
      <c r="F25" s="73">
        <v>4000</v>
      </c>
    </row>
    <row r="26" spans="1:6" s="10" customFormat="1" ht="78.75" x14ac:dyDescent="0.25">
      <c r="A26" s="4" t="s">
        <v>718</v>
      </c>
      <c r="B26" s="76" t="s">
        <v>1027</v>
      </c>
      <c r="C26" s="77" t="s">
        <v>238</v>
      </c>
      <c r="D26" s="71" t="s">
        <v>1028</v>
      </c>
      <c r="E26" s="72" t="s">
        <v>489</v>
      </c>
      <c r="F26" s="73">
        <v>4000</v>
      </c>
    </row>
    <row r="27" spans="1:6" s="10" customFormat="1" ht="78.75" x14ac:dyDescent="0.25">
      <c r="A27" s="4" t="s">
        <v>719</v>
      </c>
      <c r="B27" s="76" t="s">
        <v>1029</v>
      </c>
      <c r="C27" s="77" t="s">
        <v>237</v>
      </c>
      <c r="D27" s="71" t="s">
        <v>1030</v>
      </c>
      <c r="E27" s="72" t="s">
        <v>487</v>
      </c>
      <c r="F27" s="73">
        <v>4000</v>
      </c>
    </row>
    <row r="28" spans="1:6" s="10" customFormat="1" ht="78.75" x14ac:dyDescent="0.25">
      <c r="A28" s="4" t="s">
        <v>720</v>
      </c>
      <c r="B28" s="76" t="s">
        <v>1031</v>
      </c>
      <c r="C28" s="77" t="s">
        <v>237</v>
      </c>
      <c r="D28" s="71" t="s">
        <v>1032</v>
      </c>
      <c r="E28" s="72" t="s">
        <v>486</v>
      </c>
      <c r="F28" s="73">
        <v>4000</v>
      </c>
    </row>
    <row r="29" spans="1:6" s="10" customFormat="1" ht="79.5" thickBot="1" x14ac:dyDescent="0.3">
      <c r="A29" s="4" t="s">
        <v>721</v>
      </c>
      <c r="B29" s="76" t="s">
        <v>1033</v>
      </c>
      <c r="C29" s="77" t="s">
        <v>237</v>
      </c>
      <c r="D29" s="71" t="s">
        <v>1034</v>
      </c>
      <c r="E29" s="72" t="s">
        <v>488</v>
      </c>
      <c r="F29" s="73">
        <v>4000</v>
      </c>
    </row>
    <row r="30" spans="1:6" s="26" customFormat="1" ht="49.5" customHeight="1" thickBot="1" x14ac:dyDescent="0.3">
      <c r="A30" s="207" t="s">
        <v>22</v>
      </c>
      <c r="B30" s="208"/>
      <c r="C30" s="208"/>
      <c r="D30" s="209"/>
      <c r="E30" s="208"/>
      <c r="F30" s="210"/>
    </row>
    <row r="31" spans="1:6" ht="79.5" thickBot="1" x14ac:dyDescent="0.3">
      <c r="A31" s="206" t="s">
        <v>723</v>
      </c>
      <c r="B31" s="5" t="s">
        <v>122</v>
      </c>
      <c r="C31" s="6">
        <v>43598</v>
      </c>
      <c r="D31" s="65" t="s">
        <v>1035</v>
      </c>
      <c r="E31" s="8"/>
      <c r="F31" s="9"/>
    </row>
    <row r="32" spans="1:6" s="26" customFormat="1" ht="33.950000000000003" customHeight="1" thickBot="1" x14ac:dyDescent="0.3">
      <c r="A32" s="201" t="s">
        <v>722</v>
      </c>
      <c r="B32" s="202"/>
      <c r="C32" s="202"/>
      <c r="D32" s="203"/>
      <c r="E32" s="202"/>
      <c r="F32" s="204"/>
    </row>
    <row r="33" spans="1:6" ht="78.75" x14ac:dyDescent="0.25">
      <c r="A33" s="75" t="s">
        <v>724</v>
      </c>
      <c r="B33" s="76" t="s">
        <v>46</v>
      </c>
      <c r="C33" s="77" t="s">
        <v>1037</v>
      </c>
      <c r="D33" s="71" t="s">
        <v>1036</v>
      </c>
      <c r="E33" s="72" t="s">
        <v>47</v>
      </c>
      <c r="F33" s="73">
        <v>225000</v>
      </c>
    </row>
    <row r="34" spans="1:6" ht="101.25" x14ac:dyDescent="0.25">
      <c r="A34" s="75" t="s">
        <v>725</v>
      </c>
      <c r="B34" s="76" t="s">
        <v>54</v>
      </c>
      <c r="C34" s="77" t="s">
        <v>41</v>
      </c>
      <c r="D34" s="71" t="s">
        <v>1038</v>
      </c>
      <c r="E34" s="72" t="s">
        <v>55</v>
      </c>
      <c r="F34" s="73">
        <v>67895.960000000006</v>
      </c>
    </row>
    <row r="35" spans="1:6" ht="135.75" thickBot="1" x14ac:dyDescent="0.3">
      <c r="A35" s="75" t="s">
        <v>726</v>
      </c>
      <c r="B35" s="76" t="s">
        <v>137</v>
      </c>
      <c r="C35" s="77" t="s">
        <v>80</v>
      </c>
      <c r="D35" s="71" t="s">
        <v>1039</v>
      </c>
      <c r="E35" s="72" t="s">
        <v>138</v>
      </c>
      <c r="F35" s="73">
        <v>20000</v>
      </c>
    </row>
    <row r="36" spans="1:6" s="26" customFormat="1" ht="33.950000000000003" customHeight="1" thickBot="1" x14ac:dyDescent="0.3">
      <c r="A36" s="201" t="s">
        <v>722</v>
      </c>
      <c r="B36" s="202"/>
      <c r="C36" s="202"/>
      <c r="D36" s="203"/>
      <c r="E36" s="202"/>
      <c r="F36" s="204"/>
    </row>
    <row r="37" spans="1:6" ht="112.5" x14ac:dyDescent="0.25">
      <c r="A37" s="75" t="s">
        <v>727</v>
      </c>
      <c r="B37" s="76" t="s">
        <v>101</v>
      </c>
      <c r="C37" s="77">
        <v>43580</v>
      </c>
      <c r="D37" s="71" t="s">
        <v>1040</v>
      </c>
      <c r="E37" s="84" t="s">
        <v>549</v>
      </c>
      <c r="F37" s="73">
        <v>116000</v>
      </c>
    </row>
    <row r="38" spans="1:6" ht="225" x14ac:dyDescent="0.25">
      <c r="A38" s="75" t="s">
        <v>728</v>
      </c>
      <c r="B38" s="120" t="s">
        <v>100</v>
      </c>
      <c r="C38" s="6">
        <v>43571</v>
      </c>
      <c r="D38" s="65" t="s">
        <v>1041</v>
      </c>
      <c r="E38" s="8"/>
      <c r="F38" s="9"/>
    </row>
    <row r="39" spans="1:6" ht="90.75" thickBot="1" x14ac:dyDescent="0.3">
      <c r="A39" s="171" t="s">
        <v>729</v>
      </c>
      <c r="B39" s="172" t="s">
        <v>493</v>
      </c>
      <c r="C39" s="194">
        <v>43773</v>
      </c>
      <c r="D39" s="174" t="s">
        <v>1042</v>
      </c>
      <c r="E39" s="175" t="s">
        <v>494</v>
      </c>
      <c r="F39" s="196">
        <v>4345950</v>
      </c>
    </row>
    <row r="40" spans="1:6" x14ac:dyDescent="0.25">
      <c r="C40" s="87"/>
    </row>
    <row r="41" spans="1:6" x14ac:dyDescent="0.25">
      <c r="C41" s="87"/>
    </row>
    <row r="42" spans="1:6" x14ac:dyDescent="0.25">
      <c r="C42" s="87"/>
    </row>
    <row r="43" spans="1:6" x14ac:dyDescent="0.25">
      <c r="C43" s="87"/>
    </row>
    <row r="44" spans="1:6" x14ac:dyDescent="0.25">
      <c r="C44" s="87"/>
    </row>
    <row r="45" spans="1:6" x14ac:dyDescent="0.25">
      <c r="C45" s="87"/>
    </row>
    <row r="46" spans="1:6" x14ac:dyDescent="0.25">
      <c r="C46" s="87"/>
    </row>
    <row r="47" spans="1:6" x14ac:dyDescent="0.25">
      <c r="C47" s="87"/>
    </row>
    <row r="48" spans="1:6" x14ac:dyDescent="0.25">
      <c r="C48" s="87"/>
    </row>
    <row r="49" spans="3:3" x14ac:dyDescent="0.25">
      <c r="C49" s="87"/>
    </row>
    <row r="50" spans="3:3" x14ac:dyDescent="0.25">
      <c r="C50" s="87"/>
    </row>
    <row r="51" spans="3:3" x14ac:dyDescent="0.25">
      <c r="C51" s="87"/>
    </row>
    <row r="52" spans="3:3" x14ac:dyDescent="0.25">
      <c r="C52" s="87"/>
    </row>
    <row r="53" spans="3:3" x14ac:dyDescent="0.25">
      <c r="C53" s="87"/>
    </row>
    <row r="54" spans="3:3" x14ac:dyDescent="0.25">
      <c r="C54" s="87"/>
    </row>
    <row r="55" spans="3:3" x14ac:dyDescent="0.25">
      <c r="C55" s="87"/>
    </row>
    <row r="56" spans="3:3" x14ac:dyDescent="0.25">
      <c r="C56" s="87"/>
    </row>
    <row r="57" spans="3:3" x14ac:dyDescent="0.25">
      <c r="C57" s="87"/>
    </row>
    <row r="58" spans="3:3" x14ac:dyDescent="0.25">
      <c r="C58" s="87"/>
    </row>
    <row r="59" spans="3:3" x14ac:dyDescent="0.25">
      <c r="C59" s="87"/>
    </row>
    <row r="60" spans="3:3" x14ac:dyDescent="0.25">
      <c r="C60" s="87"/>
    </row>
    <row r="61" spans="3:3" x14ac:dyDescent="0.25">
      <c r="C61" s="87"/>
    </row>
    <row r="62" spans="3:3" x14ac:dyDescent="0.25">
      <c r="C62" s="87"/>
    </row>
    <row r="63" spans="3:3" x14ac:dyDescent="0.25">
      <c r="C63" s="87"/>
    </row>
  </sheetData>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2" manualBreakCount="2">
    <brk id="22" max="5" man="1"/>
    <brk id="35"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33" transitionEvaluation="1"/>
  <dimension ref="A1:J54"/>
  <sheetViews>
    <sheetView showGridLines="0" topLeftCell="A33" workbookViewId="0">
      <selection activeCell="C34" sqref="C34"/>
    </sheetView>
  </sheetViews>
  <sheetFormatPr baseColWidth="10" defaultColWidth="9.77734375" defaultRowHeight="15" x14ac:dyDescent="0.25"/>
  <cols>
    <col min="1" max="1" width="12.77734375" style="25" customWidth="1"/>
    <col min="2" max="3" width="11.77734375" style="25" customWidth="1"/>
    <col min="4" max="4" width="60.77734375" style="25" customWidth="1"/>
    <col min="5" max="5" width="17.44140625" style="25" hidden="1" customWidth="1"/>
    <col min="6" max="6" width="11.21875" style="25" customWidth="1"/>
    <col min="7" max="8" width="9.77734375" style="25"/>
    <col min="9" max="9" width="19.77734375" style="25" customWidth="1"/>
    <col min="10" max="10" width="1.77734375" style="25" customWidth="1"/>
    <col min="11" max="11" width="12.77734375" style="25" customWidth="1"/>
    <col min="12" max="12" width="1.77734375" style="25" customWidth="1"/>
    <col min="13" max="13" width="12.77734375" style="25" customWidth="1"/>
    <col min="14" max="14" width="1.77734375" style="25" customWidth="1"/>
    <col min="15" max="15" width="40.77734375" style="25" customWidth="1"/>
    <col min="16" max="16" width="2.77734375" style="25" customWidth="1"/>
    <col min="17" max="17" width="15.77734375" style="25" customWidth="1"/>
    <col min="18" max="18" width="2.77734375" style="25" customWidth="1"/>
    <col min="19" max="19" width="15.77734375" style="25" customWidth="1"/>
    <col min="20" max="20" width="2.77734375" style="25" customWidth="1"/>
    <col min="21" max="16384" width="9.77734375" style="25"/>
  </cols>
  <sheetData>
    <row r="1" spans="1:10" s="22" customFormat="1" ht="8.1" customHeight="1" x14ac:dyDescent="0.25"/>
    <row r="2" spans="1:10" s="22" customFormat="1" ht="8.1" customHeight="1" x14ac:dyDescent="0.25"/>
    <row r="3" spans="1:10" s="22" customFormat="1" ht="15.75" x14ac:dyDescent="0.25">
      <c r="A3" s="46"/>
      <c r="B3" s="46"/>
      <c r="C3" s="46"/>
      <c r="D3" s="46"/>
      <c r="E3" s="47"/>
      <c r="F3" s="46"/>
      <c r="G3" s="46"/>
    </row>
    <row r="4" spans="1:10" s="22" customFormat="1" ht="9.9499999999999993" customHeight="1" x14ac:dyDescent="0.25">
      <c r="A4" s="48"/>
      <c r="B4" s="48"/>
      <c r="C4" s="48"/>
      <c r="D4" s="48"/>
      <c r="E4" s="48"/>
      <c r="F4" s="49"/>
      <c r="G4" s="48"/>
      <c r="H4" s="48"/>
      <c r="I4" s="48"/>
      <c r="J4" s="48"/>
    </row>
    <row r="5" spans="1:10" s="22" customFormat="1" ht="9.9499999999999993" customHeight="1" x14ac:dyDescent="0.25">
      <c r="A5" s="48"/>
      <c r="B5" s="48"/>
      <c r="C5" s="48"/>
      <c r="D5" s="48"/>
      <c r="E5" s="48"/>
      <c r="F5" s="48"/>
      <c r="G5" s="48"/>
      <c r="H5" s="48"/>
      <c r="I5" s="48"/>
      <c r="J5" s="48"/>
    </row>
    <row r="6" spans="1:10" s="22" customFormat="1" ht="9.9499999999999993" customHeight="1" x14ac:dyDescent="0.25">
      <c r="A6" s="48"/>
      <c r="B6" s="48"/>
      <c r="C6" s="48"/>
      <c r="D6" s="48"/>
      <c r="E6" s="48"/>
      <c r="F6" s="49"/>
      <c r="G6" s="48"/>
      <c r="H6" s="48"/>
      <c r="I6" s="48"/>
      <c r="J6" s="48"/>
    </row>
    <row r="7" spans="1:10" s="22" customFormat="1" ht="8.1" customHeight="1" x14ac:dyDescent="0.25">
      <c r="A7" s="50"/>
      <c r="B7" s="51"/>
      <c r="C7" s="51"/>
      <c r="D7" s="52"/>
      <c r="E7" s="51"/>
    </row>
    <row r="8" spans="1:10" s="22" customFormat="1" ht="15" customHeight="1" x14ac:dyDescent="0.25">
      <c r="A8" s="53"/>
      <c r="B8" s="51"/>
      <c r="C8" s="51"/>
      <c r="D8" s="53"/>
      <c r="E8" s="51"/>
    </row>
    <row r="9" spans="1:10" s="22" customFormat="1" ht="5.0999999999999996" customHeight="1" thickBot="1" x14ac:dyDescent="0.3">
      <c r="A9" s="100"/>
      <c r="B9" s="51"/>
      <c r="C9" s="51"/>
      <c r="D9" s="101"/>
      <c r="E9" s="51"/>
    </row>
    <row r="10" spans="1:10" s="22" customFormat="1" ht="12" customHeight="1" x14ac:dyDescent="0.25">
      <c r="A10" s="54"/>
      <c r="B10" s="55"/>
      <c r="C10" s="55"/>
      <c r="D10" s="55"/>
      <c r="E10" s="55"/>
      <c r="F10" s="57"/>
    </row>
    <row r="11" spans="1:10" s="26" customFormat="1" ht="15.75" x14ac:dyDescent="0.25">
      <c r="A11" s="43" t="s">
        <v>17</v>
      </c>
      <c r="B11" s="44"/>
      <c r="C11" s="44"/>
      <c r="D11" s="44"/>
      <c r="E11" s="44"/>
      <c r="F11" s="45"/>
    </row>
    <row r="12" spans="1:10" s="10" customFormat="1" ht="15.75" x14ac:dyDescent="0.25">
      <c r="A12" s="32"/>
      <c r="B12" s="33"/>
      <c r="C12" s="33"/>
      <c r="D12" s="33"/>
      <c r="E12" s="33"/>
      <c r="F12" s="34"/>
    </row>
    <row r="13" spans="1:10" s="10" customFormat="1" ht="6.95" customHeight="1" x14ac:dyDescent="0.25">
      <c r="A13" s="35"/>
      <c r="B13" s="36"/>
      <c r="C13" s="36"/>
      <c r="D13" s="36"/>
      <c r="E13" s="36"/>
      <c r="F13" s="37"/>
    </row>
    <row r="14" spans="1:10" s="10" customFormat="1" ht="75" x14ac:dyDescent="0.25">
      <c r="A14" s="1" t="s">
        <v>1</v>
      </c>
      <c r="B14" s="2" t="s">
        <v>2</v>
      </c>
      <c r="C14" s="2" t="s">
        <v>3</v>
      </c>
      <c r="D14" s="2" t="s">
        <v>4</v>
      </c>
      <c r="E14" s="2" t="s">
        <v>5</v>
      </c>
      <c r="F14" s="3" t="s">
        <v>854</v>
      </c>
    </row>
    <row r="15" spans="1:10" s="10" customFormat="1" ht="5.0999999999999996" customHeight="1" thickBot="1" x14ac:dyDescent="0.3">
      <c r="A15" s="38"/>
      <c r="B15" s="39"/>
      <c r="C15" s="39"/>
      <c r="D15" s="39"/>
      <c r="E15" s="39"/>
      <c r="F15" s="40"/>
    </row>
    <row r="16" spans="1:10" s="26" customFormat="1" ht="33.950000000000003" customHeight="1" thickBot="1" x14ac:dyDescent="0.3">
      <c r="A16" s="201" t="s">
        <v>32</v>
      </c>
      <c r="B16" s="202"/>
      <c r="C16" s="202"/>
      <c r="D16" s="203"/>
      <c r="E16" s="202"/>
      <c r="F16" s="204"/>
    </row>
    <row r="17" spans="1:6" ht="135.75" thickBot="1" x14ac:dyDescent="0.3">
      <c r="A17" s="12" t="s">
        <v>730</v>
      </c>
      <c r="B17" s="156" t="s">
        <v>552</v>
      </c>
      <c r="C17" s="157" t="s">
        <v>553</v>
      </c>
      <c r="D17" s="42" t="s">
        <v>1043</v>
      </c>
      <c r="E17" s="15" t="s">
        <v>554</v>
      </c>
      <c r="F17" s="27">
        <v>15000</v>
      </c>
    </row>
    <row r="18" spans="1:6" s="26" customFormat="1" ht="33.950000000000003" customHeight="1" thickBot="1" x14ac:dyDescent="0.3">
      <c r="A18" s="201" t="s">
        <v>33</v>
      </c>
      <c r="B18" s="202"/>
      <c r="C18" s="202"/>
      <c r="D18" s="203"/>
      <c r="E18" s="202"/>
      <c r="F18" s="204"/>
    </row>
    <row r="19" spans="1:6" ht="101.25" x14ac:dyDescent="0.25">
      <c r="A19" s="4" t="s">
        <v>731</v>
      </c>
      <c r="B19" s="5" t="s">
        <v>492</v>
      </c>
      <c r="C19" s="6">
        <v>43546</v>
      </c>
      <c r="D19" s="65" t="s">
        <v>1044</v>
      </c>
      <c r="E19" s="102"/>
      <c r="F19" s="103"/>
    </row>
    <row r="20" spans="1:6" s="23" customFormat="1" ht="135.75" thickBot="1" x14ac:dyDescent="0.3">
      <c r="A20" s="109" t="s">
        <v>732</v>
      </c>
      <c r="B20" s="76" t="s">
        <v>81</v>
      </c>
      <c r="C20" s="6">
        <v>43551</v>
      </c>
      <c r="D20" s="88" t="s">
        <v>1045</v>
      </c>
      <c r="E20" s="72" t="s">
        <v>82</v>
      </c>
      <c r="F20" s="73">
        <v>911747.25</v>
      </c>
    </row>
    <row r="21" spans="1:6" s="26" customFormat="1" ht="33.950000000000003" customHeight="1" thickBot="1" x14ac:dyDescent="0.3">
      <c r="A21" s="201" t="s">
        <v>33</v>
      </c>
      <c r="B21" s="202"/>
      <c r="C21" s="202"/>
      <c r="D21" s="203"/>
      <c r="E21" s="202"/>
      <c r="F21" s="204"/>
    </row>
    <row r="22" spans="1:6" s="23" customFormat="1" ht="315" x14ac:dyDescent="0.25">
      <c r="A22" s="75" t="s">
        <v>733</v>
      </c>
      <c r="B22" s="69" t="s">
        <v>160</v>
      </c>
      <c r="C22" s="70">
        <v>43619</v>
      </c>
      <c r="D22" s="88" t="s">
        <v>1046</v>
      </c>
      <c r="E22" s="72" t="s">
        <v>161</v>
      </c>
      <c r="F22" s="73">
        <v>500000</v>
      </c>
    </row>
    <row r="23" spans="1:6" s="23" customFormat="1" ht="123.75" x14ac:dyDescent="0.25">
      <c r="A23" s="75" t="s">
        <v>734</v>
      </c>
      <c r="B23" s="76" t="s">
        <v>320</v>
      </c>
      <c r="C23" s="70">
        <v>43511</v>
      </c>
      <c r="D23" s="88" t="s">
        <v>1047</v>
      </c>
      <c r="E23" s="140" t="s">
        <v>319</v>
      </c>
      <c r="F23" s="73">
        <v>18150</v>
      </c>
    </row>
    <row r="24" spans="1:6" s="23" customFormat="1" ht="135.75" thickBot="1" x14ac:dyDescent="0.3">
      <c r="A24" s="75" t="s">
        <v>735</v>
      </c>
      <c r="B24" s="76" t="s">
        <v>321</v>
      </c>
      <c r="C24" s="70">
        <v>43670</v>
      </c>
      <c r="D24" s="88" t="s">
        <v>1048</v>
      </c>
      <c r="E24" s="140" t="s">
        <v>319</v>
      </c>
      <c r="F24" s="73">
        <v>80000</v>
      </c>
    </row>
    <row r="25" spans="1:6" s="26" customFormat="1" ht="33.950000000000003" customHeight="1" thickBot="1" x14ac:dyDescent="0.3">
      <c r="A25" s="201" t="s">
        <v>33</v>
      </c>
      <c r="B25" s="202"/>
      <c r="C25" s="202"/>
      <c r="D25" s="203"/>
      <c r="E25" s="202"/>
      <c r="F25" s="204"/>
    </row>
    <row r="26" spans="1:6" s="23" customFormat="1" ht="124.5" thickBot="1" x14ac:dyDescent="0.3">
      <c r="A26" s="75" t="s">
        <v>736</v>
      </c>
      <c r="B26" s="76" t="s">
        <v>738</v>
      </c>
      <c r="C26" s="70">
        <v>43773</v>
      </c>
      <c r="D26" s="88" t="s">
        <v>1049</v>
      </c>
      <c r="E26" s="84" t="s">
        <v>443</v>
      </c>
      <c r="F26" s="73">
        <v>197700.4</v>
      </c>
    </row>
    <row r="27" spans="1:6" s="26" customFormat="1" ht="33.950000000000003" customHeight="1" thickBot="1" x14ac:dyDescent="0.3">
      <c r="A27" s="201" t="s">
        <v>35</v>
      </c>
      <c r="B27" s="202"/>
      <c r="C27" s="202"/>
      <c r="D27" s="203"/>
      <c r="E27" s="202"/>
      <c r="F27" s="204"/>
    </row>
    <row r="28" spans="1:6" ht="102" thickBot="1" x14ac:dyDescent="0.3">
      <c r="A28" s="12" t="s">
        <v>56</v>
      </c>
      <c r="B28" s="62" t="s">
        <v>550</v>
      </c>
      <c r="C28" s="13">
        <v>43829</v>
      </c>
      <c r="D28" s="42" t="s">
        <v>1050</v>
      </c>
      <c r="E28" s="117" t="s">
        <v>57</v>
      </c>
      <c r="F28" s="118" t="s">
        <v>58</v>
      </c>
    </row>
    <row r="29" spans="1:6" s="26" customFormat="1" ht="33.950000000000003" customHeight="1" thickBot="1" x14ac:dyDescent="0.3">
      <c r="A29" s="201" t="s">
        <v>34</v>
      </c>
      <c r="B29" s="202"/>
      <c r="C29" s="202"/>
      <c r="D29" s="203"/>
      <c r="E29" s="202"/>
      <c r="F29" s="204"/>
    </row>
    <row r="30" spans="1:6" ht="101.25" x14ac:dyDescent="0.25">
      <c r="A30" s="267" t="s">
        <v>737</v>
      </c>
      <c r="B30" s="274" t="s">
        <v>507</v>
      </c>
      <c r="C30" s="155">
        <v>43802</v>
      </c>
      <c r="D30" s="114" t="s">
        <v>1051</v>
      </c>
      <c r="E30" s="115" t="s">
        <v>503</v>
      </c>
      <c r="F30" s="116">
        <v>5547.41</v>
      </c>
    </row>
    <row r="31" spans="1:6" ht="102" thickBot="1" x14ac:dyDescent="0.3">
      <c r="A31" s="273"/>
      <c r="B31" s="275"/>
      <c r="C31" s="218">
        <v>43802</v>
      </c>
      <c r="D31" s="219" t="s">
        <v>1052</v>
      </c>
      <c r="E31" s="220" t="s">
        <v>504</v>
      </c>
      <c r="F31" s="221">
        <v>5122.74</v>
      </c>
    </row>
    <row r="32" spans="1:6" s="26" customFormat="1" ht="33.950000000000003" customHeight="1" thickBot="1" x14ac:dyDescent="0.3">
      <c r="A32" s="201" t="s">
        <v>34</v>
      </c>
      <c r="B32" s="215"/>
      <c r="C32" s="215"/>
      <c r="D32" s="216"/>
      <c r="E32" s="215"/>
      <c r="F32" s="217"/>
    </row>
    <row r="33" spans="1:6" ht="101.25" x14ac:dyDescent="0.25">
      <c r="A33" s="267" t="s">
        <v>737</v>
      </c>
      <c r="B33" s="274" t="s">
        <v>507</v>
      </c>
      <c r="C33" s="155">
        <v>43802</v>
      </c>
      <c r="D33" s="114" t="s">
        <v>1053</v>
      </c>
      <c r="E33" s="115" t="s">
        <v>505</v>
      </c>
      <c r="F33" s="116">
        <v>645.6</v>
      </c>
    </row>
    <row r="34" spans="1:6" ht="102" thickBot="1" x14ac:dyDescent="0.3">
      <c r="A34" s="276"/>
      <c r="B34" s="277"/>
      <c r="C34" s="211">
        <v>43802</v>
      </c>
      <c r="D34" s="212" t="s">
        <v>1054</v>
      </c>
      <c r="E34" s="213" t="s">
        <v>506</v>
      </c>
      <c r="F34" s="214">
        <v>7515.02</v>
      </c>
    </row>
    <row r="35" spans="1:6" x14ac:dyDescent="0.25">
      <c r="C35" s="104"/>
      <c r="F35" s="105"/>
    </row>
    <row r="36" spans="1:6" x14ac:dyDescent="0.25">
      <c r="C36" s="104"/>
      <c r="F36" s="105"/>
    </row>
    <row r="37" spans="1:6" x14ac:dyDescent="0.25">
      <c r="C37" s="104"/>
      <c r="F37" s="105"/>
    </row>
    <row r="38" spans="1:6" x14ac:dyDescent="0.25">
      <c r="C38" s="104"/>
      <c r="F38" s="105"/>
    </row>
    <row r="39" spans="1:6" x14ac:dyDescent="0.25">
      <c r="C39" s="104"/>
      <c r="F39" s="105"/>
    </row>
    <row r="40" spans="1:6" x14ac:dyDescent="0.25">
      <c r="C40" s="104"/>
      <c r="F40" s="105"/>
    </row>
    <row r="41" spans="1:6" x14ac:dyDescent="0.25">
      <c r="C41" s="104"/>
      <c r="F41" s="105"/>
    </row>
    <row r="42" spans="1:6" x14ac:dyDescent="0.25">
      <c r="C42" s="104"/>
      <c r="F42" s="105"/>
    </row>
    <row r="43" spans="1:6" x14ac:dyDescent="0.25">
      <c r="C43" s="104"/>
      <c r="F43" s="105"/>
    </row>
    <row r="44" spans="1:6" x14ac:dyDescent="0.25">
      <c r="C44" s="104"/>
      <c r="F44" s="105"/>
    </row>
    <row r="45" spans="1:6" x14ac:dyDescent="0.25">
      <c r="C45" s="104"/>
      <c r="F45" s="105"/>
    </row>
    <row r="46" spans="1:6" x14ac:dyDescent="0.25">
      <c r="C46" s="104"/>
      <c r="F46" s="105"/>
    </row>
    <row r="47" spans="1:6" x14ac:dyDescent="0.25">
      <c r="C47" s="104"/>
      <c r="F47" s="105"/>
    </row>
    <row r="48" spans="1:6" x14ac:dyDescent="0.25">
      <c r="C48" s="104"/>
      <c r="F48" s="105"/>
    </row>
    <row r="49" spans="3:6" x14ac:dyDescent="0.25">
      <c r="C49" s="104"/>
      <c r="F49" s="105"/>
    </row>
    <row r="50" spans="3:6" x14ac:dyDescent="0.25">
      <c r="C50" s="104"/>
      <c r="F50" s="105"/>
    </row>
    <row r="51" spans="3:6" x14ac:dyDescent="0.25">
      <c r="C51" s="104"/>
      <c r="F51" s="105"/>
    </row>
    <row r="52" spans="3:6" x14ac:dyDescent="0.25">
      <c r="C52" s="104"/>
      <c r="F52" s="105"/>
    </row>
    <row r="53" spans="3:6" x14ac:dyDescent="0.25">
      <c r="C53" s="104"/>
    </row>
    <row r="54" spans="3:6" x14ac:dyDescent="0.25">
      <c r="C54" s="104"/>
    </row>
  </sheetData>
  <mergeCells count="4">
    <mergeCell ref="A30:A31"/>
    <mergeCell ref="B30:B31"/>
    <mergeCell ref="A33:A34"/>
    <mergeCell ref="B33:B34"/>
  </mergeCells>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2" manualBreakCount="2">
    <brk id="20" max="5" man="1"/>
    <brk id="24"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26" transitionEvaluation="1"/>
  <dimension ref="A1:J130"/>
  <sheetViews>
    <sheetView showGridLines="0" topLeftCell="A126" workbookViewId="0">
      <selection activeCell="A130" sqref="A130:XFD130"/>
    </sheetView>
  </sheetViews>
  <sheetFormatPr baseColWidth="10" defaultColWidth="9.77734375" defaultRowHeight="15.75" x14ac:dyDescent="0.25"/>
  <cols>
    <col min="1" max="1" width="12.77734375" style="22" customWidth="1"/>
    <col min="2" max="3" width="11.77734375" style="22" customWidth="1"/>
    <col min="4" max="4" width="60.77734375" style="10" customWidth="1"/>
    <col min="5" max="5" width="17.5546875" style="22" hidden="1" customWidth="1"/>
    <col min="6" max="6" width="11.21875" style="22" customWidth="1"/>
    <col min="7" max="8" width="9.77734375" style="22"/>
    <col min="9" max="9" width="19.77734375" style="22" customWidth="1"/>
    <col min="10" max="10" width="1.77734375" style="22" customWidth="1"/>
    <col min="11" max="11" width="12.77734375" style="22" customWidth="1"/>
    <col min="12" max="12" width="1.77734375" style="22" customWidth="1"/>
    <col min="13" max="13" width="12.77734375" style="22" customWidth="1"/>
    <col min="14" max="14" width="1.77734375" style="22" customWidth="1"/>
    <col min="15" max="15" width="40.77734375" style="22" customWidth="1"/>
    <col min="16" max="16" width="2.77734375" style="22" customWidth="1"/>
    <col min="17" max="17" width="15.77734375" style="22" customWidth="1"/>
    <col min="18" max="18" width="2.77734375" style="22" customWidth="1"/>
    <col min="19" max="19" width="15.77734375" style="22" customWidth="1"/>
    <col min="20" max="20" width="2.77734375" style="22" customWidth="1"/>
    <col min="21" max="16384" width="9.77734375" style="22"/>
  </cols>
  <sheetData>
    <row r="1" spans="1:10" ht="8.1" customHeight="1" x14ac:dyDescent="0.25"/>
    <row r="2" spans="1:10" ht="8.1" customHeight="1" x14ac:dyDescent="0.25"/>
    <row r="3" spans="1:10" x14ac:dyDescent="0.25">
      <c r="A3" s="46"/>
      <c r="B3" s="46"/>
      <c r="C3" s="46"/>
      <c r="D3" s="46"/>
      <c r="E3" s="47"/>
      <c r="F3" s="46"/>
      <c r="G3" s="46"/>
    </row>
    <row r="4" spans="1:10" ht="9.9499999999999993" customHeight="1" x14ac:dyDescent="0.25">
      <c r="A4" s="48"/>
      <c r="B4" s="48"/>
      <c r="C4" s="48"/>
      <c r="D4" s="48"/>
      <c r="E4" s="48"/>
      <c r="F4" s="49"/>
      <c r="G4" s="48"/>
      <c r="H4" s="48"/>
      <c r="I4" s="48"/>
      <c r="J4" s="48"/>
    </row>
    <row r="5" spans="1:10" ht="9.9499999999999993" customHeight="1" x14ac:dyDescent="0.25">
      <c r="A5" s="48"/>
      <c r="B5" s="48"/>
      <c r="C5" s="48"/>
      <c r="D5" s="48"/>
      <c r="E5" s="48"/>
      <c r="F5" s="48"/>
      <c r="G5" s="48"/>
      <c r="H5" s="48"/>
      <c r="I5" s="48"/>
      <c r="J5" s="48"/>
    </row>
    <row r="6" spans="1:10" ht="9.9499999999999993" customHeight="1" x14ac:dyDescent="0.25">
      <c r="A6" s="48"/>
      <c r="B6" s="48"/>
      <c r="C6" s="48"/>
      <c r="D6" s="48"/>
      <c r="E6" s="48"/>
      <c r="F6" s="49"/>
      <c r="G6" s="48"/>
      <c r="H6" s="48"/>
      <c r="I6" s="48"/>
      <c r="J6" s="48"/>
    </row>
    <row r="7" spans="1:10" ht="8.1" customHeight="1" x14ac:dyDescent="0.25">
      <c r="A7" s="50"/>
      <c r="B7" s="51"/>
      <c r="C7" s="51"/>
      <c r="D7" s="52"/>
      <c r="E7" s="51"/>
    </row>
    <row r="8" spans="1:10" ht="15" customHeight="1" x14ac:dyDescent="0.25">
      <c r="A8" s="53"/>
      <c r="B8" s="51"/>
      <c r="C8" s="51"/>
      <c r="D8" s="53"/>
      <c r="E8" s="51"/>
    </row>
    <row r="9" spans="1:10" ht="8.1" customHeight="1" thickBot="1" x14ac:dyDescent="0.3"/>
    <row r="10" spans="1:10" ht="12" customHeight="1" x14ac:dyDescent="0.25">
      <c r="A10" s="54"/>
      <c r="B10" s="55"/>
      <c r="C10" s="55"/>
      <c r="D10" s="56"/>
      <c r="E10" s="55"/>
      <c r="F10" s="57"/>
    </row>
    <row r="11" spans="1:10" s="26" customFormat="1" x14ac:dyDescent="0.25">
      <c r="A11" s="43" t="s">
        <v>0</v>
      </c>
      <c r="B11" s="44"/>
      <c r="C11" s="44"/>
      <c r="D11" s="44"/>
      <c r="E11" s="44"/>
      <c r="F11" s="45"/>
    </row>
    <row r="12" spans="1:10" s="10" customFormat="1" x14ac:dyDescent="0.25">
      <c r="A12" s="32"/>
      <c r="B12" s="33"/>
      <c r="C12" s="33"/>
      <c r="D12" s="33"/>
      <c r="E12" s="33"/>
      <c r="F12" s="34"/>
    </row>
    <row r="13" spans="1:10" s="10" customFormat="1" ht="75.75" thickBot="1" x14ac:dyDescent="0.3">
      <c r="A13" s="1" t="s">
        <v>1</v>
      </c>
      <c r="B13" s="2" t="s">
        <v>2</v>
      </c>
      <c r="C13" s="2" t="s">
        <v>3</v>
      </c>
      <c r="D13" s="2" t="s">
        <v>4</v>
      </c>
      <c r="E13" s="2" t="s">
        <v>5</v>
      </c>
      <c r="F13" s="3" t="s">
        <v>854</v>
      </c>
    </row>
    <row r="14" spans="1:10" s="26" customFormat="1" ht="33.950000000000003" customHeight="1" thickBot="1" x14ac:dyDescent="0.3">
      <c r="A14" s="201" t="s">
        <v>6</v>
      </c>
      <c r="B14" s="202"/>
      <c r="C14" s="202"/>
      <c r="D14" s="203"/>
      <c r="E14" s="202"/>
      <c r="F14" s="204"/>
    </row>
    <row r="15" spans="1:10" s="21" customFormat="1" ht="78.75" x14ac:dyDescent="0.25">
      <c r="A15" s="4" t="s">
        <v>739</v>
      </c>
      <c r="B15" s="165" t="s">
        <v>149</v>
      </c>
      <c r="C15" s="67" t="s">
        <v>127</v>
      </c>
      <c r="D15" s="65" t="s">
        <v>1055</v>
      </c>
      <c r="E15" s="8" t="s">
        <v>128</v>
      </c>
      <c r="F15" s="9">
        <v>4275</v>
      </c>
    </row>
    <row r="16" spans="1:10" s="10" customFormat="1" ht="78.75" x14ac:dyDescent="0.25">
      <c r="A16" s="4" t="s">
        <v>740</v>
      </c>
      <c r="B16" s="76" t="s">
        <v>150</v>
      </c>
      <c r="C16" s="77" t="s">
        <v>131</v>
      </c>
      <c r="D16" s="71" t="s">
        <v>1056</v>
      </c>
      <c r="E16" s="72" t="s">
        <v>132</v>
      </c>
      <c r="F16" s="73">
        <v>2000</v>
      </c>
    </row>
    <row r="17" spans="1:6" ht="78.75" x14ac:dyDescent="0.25">
      <c r="A17" s="4" t="s">
        <v>741</v>
      </c>
      <c r="B17" s="66" t="s">
        <v>499</v>
      </c>
      <c r="C17" s="67" t="s">
        <v>298</v>
      </c>
      <c r="D17" s="65" t="s">
        <v>1057</v>
      </c>
      <c r="E17" s="8" t="s">
        <v>498</v>
      </c>
      <c r="F17" s="9">
        <v>81500</v>
      </c>
    </row>
    <row r="18" spans="1:6" s="10" customFormat="1" ht="79.5" thickBot="1" x14ac:dyDescent="0.3">
      <c r="A18" s="109" t="s">
        <v>742</v>
      </c>
      <c r="B18" s="69" t="s">
        <v>311</v>
      </c>
      <c r="C18" s="70">
        <v>43636</v>
      </c>
      <c r="D18" s="71" t="s">
        <v>1058</v>
      </c>
      <c r="E18" s="84" t="s">
        <v>312</v>
      </c>
      <c r="F18" s="73">
        <v>70000</v>
      </c>
    </row>
    <row r="19" spans="1:6" s="26" customFormat="1" ht="33.950000000000003" customHeight="1" thickBot="1" x14ac:dyDescent="0.3">
      <c r="A19" s="201" t="s">
        <v>7</v>
      </c>
      <c r="B19" s="202"/>
      <c r="C19" s="202"/>
      <c r="D19" s="203"/>
      <c r="E19" s="202"/>
      <c r="F19" s="204"/>
    </row>
    <row r="20" spans="1:6" s="10" customFormat="1" ht="90.75" thickBot="1" x14ac:dyDescent="0.3">
      <c r="A20" s="12" t="s">
        <v>743</v>
      </c>
      <c r="B20" s="62" t="s">
        <v>177</v>
      </c>
      <c r="C20" s="63" t="s">
        <v>837</v>
      </c>
      <c r="D20" s="74" t="s">
        <v>1059</v>
      </c>
      <c r="E20" s="15" t="s">
        <v>176</v>
      </c>
      <c r="F20" s="27">
        <v>40000</v>
      </c>
    </row>
    <row r="21" spans="1:6" s="26" customFormat="1" ht="33.950000000000003" customHeight="1" thickBot="1" x14ac:dyDescent="0.3">
      <c r="A21" s="201" t="s">
        <v>8</v>
      </c>
      <c r="B21" s="202"/>
      <c r="C21" s="202"/>
      <c r="D21" s="203"/>
      <c r="E21" s="202"/>
      <c r="F21" s="204"/>
    </row>
    <row r="22" spans="1:6" ht="78.75" x14ac:dyDescent="0.25">
      <c r="A22" s="75" t="s">
        <v>744</v>
      </c>
      <c r="B22" s="76" t="s">
        <v>48</v>
      </c>
      <c r="C22" s="77" t="s">
        <v>43</v>
      </c>
      <c r="D22" s="71" t="s">
        <v>1060</v>
      </c>
      <c r="E22" s="72"/>
      <c r="F22" s="73"/>
    </row>
    <row r="23" spans="1:6" ht="50.1" customHeight="1" x14ac:dyDescent="0.25">
      <c r="A23" s="75" t="s">
        <v>745</v>
      </c>
      <c r="B23" s="76" t="s">
        <v>49</v>
      </c>
      <c r="C23" s="77" t="s">
        <v>44</v>
      </c>
      <c r="D23" s="71" t="s">
        <v>42</v>
      </c>
      <c r="E23" s="72"/>
      <c r="F23" s="73"/>
    </row>
    <row r="24" spans="1:6" ht="78.75" x14ac:dyDescent="0.25">
      <c r="A24" s="75" t="s">
        <v>746</v>
      </c>
      <c r="B24" s="76" t="s">
        <v>50</v>
      </c>
      <c r="C24" s="77" t="s">
        <v>51</v>
      </c>
      <c r="D24" s="71" t="s">
        <v>1061</v>
      </c>
      <c r="E24" s="72"/>
      <c r="F24" s="73"/>
    </row>
    <row r="25" spans="1:6" ht="78.75" x14ac:dyDescent="0.25">
      <c r="A25" s="75" t="s">
        <v>747</v>
      </c>
      <c r="B25" s="76" t="s">
        <v>75</v>
      </c>
      <c r="C25" s="77" t="s">
        <v>65</v>
      </c>
      <c r="D25" s="71" t="s">
        <v>1062</v>
      </c>
      <c r="E25" s="72" t="s">
        <v>66</v>
      </c>
      <c r="F25" s="73">
        <v>15000</v>
      </c>
    </row>
    <row r="26" spans="1:6" s="21" customFormat="1" ht="123.75" x14ac:dyDescent="0.25">
      <c r="A26" s="75" t="s">
        <v>748</v>
      </c>
      <c r="B26" s="76" t="s">
        <v>125</v>
      </c>
      <c r="C26" s="77" t="s">
        <v>236</v>
      </c>
      <c r="D26" s="71" t="s">
        <v>1063</v>
      </c>
      <c r="E26" s="72" t="s">
        <v>126</v>
      </c>
      <c r="F26" s="73">
        <v>100000</v>
      </c>
    </row>
    <row r="27" spans="1:6" s="11" customFormat="1" ht="102" thickBot="1" x14ac:dyDescent="0.3">
      <c r="A27" s="75" t="s">
        <v>749</v>
      </c>
      <c r="B27" s="76" t="s">
        <v>265</v>
      </c>
      <c r="C27" s="77" t="s">
        <v>241</v>
      </c>
      <c r="D27" s="71" t="s">
        <v>1064</v>
      </c>
      <c r="E27" s="72" t="s">
        <v>242</v>
      </c>
      <c r="F27" s="73">
        <v>12000</v>
      </c>
    </row>
    <row r="28" spans="1:6" s="26" customFormat="1" ht="33.950000000000003" customHeight="1" thickBot="1" x14ac:dyDescent="0.3">
      <c r="A28" s="201" t="s">
        <v>8</v>
      </c>
      <c r="B28" s="202"/>
      <c r="C28" s="202"/>
      <c r="D28" s="203"/>
      <c r="E28" s="202"/>
      <c r="F28" s="204"/>
    </row>
    <row r="29" spans="1:6" ht="79.5" thickBot="1" x14ac:dyDescent="0.3">
      <c r="A29" s="75" t="s">
        <v>750</v>
      </c>
      <c r="B29" s="66" t="s">
        <v>314</v>
      </c>
      <c r="C29" s="67">
        <v>41032</v>
      </c>
      <c r="D29" s="65" t="s">
        <v>1065</v>
      </c>
      <c r="E29" s="8" t="s">
        <v>313</v>
      </c>
      <c r="F29" s="9">
        <v>216000</v>
      </c>
    </row>
    <row r="30" spans="1:6" s="26" customFormat="1" ht="33.950000000000003" customHeight="1" thickBot="1" x14ac:dyDescent="0.3">
      <c r="A30" s="201" t="s">
        <v>9</v>
      </c>
      <c r="B30" s="202"/>
      <c r="C30" s="202"/>
      <c r="D30" s="203"/>
      <c r="E30" s="202"/>
      <c r="F30" s="204"/>
    </row>
    <row r="31" spans="1:6" s="10" customFormat="1" ht="102" thickBot="1" x14ac:dyDescent="0.3">
      <c r="A31" s="12" t="s">
        <v>74</v>
      </c>
      <c r="B31" s="138" t="s">
        <v>315</v>
      </c>
      <c r="C31" s="139" t="s">
        <v>848</v>
      </c>
      <c r="D31" s="74" t="s">
        <v>1066</v>
      </c>
      <c r="E31" s="15" t="s">
        <v>472</v>
      </c>
      <c r="F31" s="27">
        <v>150000</v>
      </c>
    </row>
    <row r="32" spans="1:6" s="26" customFormat="1" ht="33.950000000000003" customHeight="1" thickBot="1" x14ac:dyDescent="0.3">
      <c r="A32" s="201" t="s">
        <v>751</v>
      </c>
      <c r="B32" s="202"/>
      <c r="C32" s="202"/>
      <c r="D32" s="203"/>
      <c r="E32" s="202"/>
      <c r="F32" s="204"/>
    </row>
    <row r="33" spans="1:7" s="11" customFormat="1" ht="78.75" x14ac:dyDescent="0.25">
      <c r="A33" s="64" t="s">
        <v>753</v>
      </c>
      <c r="B33" s="66" t="s">
        <v>544</v>
      </c>
      <c r="C33" s="67" t="s">
        <v>350</v>
      </c>
      <c r="D33" s="65" t="s">
        <v>1067</v>
      </c>
      <c r="E33" s="102" t="s">
        <v>353</v>
      </c>
      <c r="F33" s="9">
        <f>7395+1249.5</f>
        <v>8644.5</v>
      </c>
      <c r="G33" s="78"/>
    </row>
    <row r="34" spans="1:7" s="11" customFormat="1" ht="78.75" x14ac:dyDescent="0.25">
      <c r="A34" s="68" t="s">
        <v>754</v>
      </c>
      <c r="B34" s="76" t="s">
        <v>544</v>
      </c>
      <c r="C34" s="67" t="s">
        <v>350</v>
      </c>
      <c r="D34" s="71" t="s">
        <v>1068</v>
      </c>
      <c r="E34" s="102" t="s">
        <v>354</v>
      </c>
      <c r="F34" s="73">
        <f>8896+7836</f>
        <v>16732</v>
      </c>
      <c r="G34" s="78"/>
    </row>
    <row r="35" spans="1:7" s="11" customFormat="1" ht="79.5" thickBot="1" x14ac:dyDescent="0.3">
      <c r="A35" s="68" t="s">
        <v>755</v>
      </c>
      <c r="B35" s="76" t="s">
        <v>544</v>
      </c>
      <c r="C35" s="67" t="s">
        <v>350</v>
      </c>
      <c r="D35" s="71" t="s">
        <v>1069</v>
      </c>
      <c r="E35" s="102" t="s">
        <v>355</v>
      </c>
      <c r="F35" s="73">
        <f>2540+1456</f>
        <v>3996</v>
      </c>
      <c r="G35" s="78"/>
    </row>
    <row r="36" spans="1:7" s="26" customFormat="1" ht="33.950000000000003" customHeight="1" thickBot="1" x14ac:dyDescent="0.3">
      <c r="A36" s="201" t="s">
        <v>751</v>
      </c>
      <c r="B36" s="202"/>
      <c r="C36" s="202"/>
      <c r="D36" s="203"/>
      <c r="E36" s="202"/>
      <c r="F36" s="204"/>
    </row>
    <row r="37" spans="1:7" s="11" customFormat="1" ht="78.75" x14ac:dyDescent="0.25">
      <c r="A37" s="68" t="s">
        <v>756</v>
      </c>
      <c r="B37" s="76" t="s">
        <v>544</v>
      </c>
      <c r="C37" s="67" t="s">
        <v>350</v>
      </c>
      <c r="D37" s="71" t="s">
        <v>1070</v>
      </c>
      <c r="E37" s="102" t="s">
        <v>356</v>
      </c>
      <c r="F37" s="73">
        <f>16095.6+13614</f>
        <v>29709.599999999999</v>
      </c>
      <c r="G37" s="78"/>
    </row>
    <row r="38" spans="1:7" s="11" customFormat="1" ht="78.75" x14ac:dyDescent="0.25">
      <c r="A38" s="68" t="s">
        <v>757</v>
      </c>
      <c r="B38" s="76" t="s">
        <v>544</v>
      </c>
      <c r="C38" s="67" t="s">
        <v>350</v>
      </c>
      <c r="D38" s="71" t="s">
        <v>1071</v>
      </c>
      <c r="E38" s="66" t="s">
        <v>357</v>
      </c>
      <c r="F38" s="73">
        <f>6046.05+3000.5</f>
        <v>9046.5499999999993</v>
      </c>
      <c r="G38" s="78"/>
    </row>
    <row r="39" spans="1:7" s="11" customFormat="1" ht="78.75" x14ac:dyDescent="0.25">
      <c r="A39" s="68" t="s">
        <v>758</v>
      </c>
      <c r="B39" s="76" t="s">
        <v>548</v>
      </c>
      <c r="C39" s="70">
        <v>40618</v>
      </c>
      <c r="D39" s="71" t="s">
        <v>1072</v>
      </c>
      <c r="E39" s="66" t="s">
        <v>358</v>
      </c>
      <c r="F39" s="73">
        <f>2025+2610</f>
        <v>4635</v>
      </c>
      <c r="G39" s="78"/>
    </row>
    <row r="40" spans="1:7" s="11" customFormat="1" ht="78.75" x14ac:dyDescent="0.25">
      <c r="A40" s="68" t="s">
        <v>759</v>
      </c>
      <c r="B40" s="76" t="s">
        <v>544</v>
      </c>
      <c r="C40" s="67" t="s">
        <v>350</v>
      </c>
      <c r="D40" s="71" t="s">
        <v>1073</v>
      </c>
      <c r="E40" s="102" t="s">
        <v>359</v>
      </c>
      <c r="F40" s="73">
        <f>1852.5+762</f>
        <v>2614.5</v>
      </c>
      <c r="G40" s="78"/>
    </row>
    <row r="41" spans="1:7" s="281" customFormat="1" ht="78.75" x14ac:dyDescent="0.25">
      <c r="A41" s="68" t="s">
        <v>760</v>
      </c>
      <c r="B41" s="76" t="s">
        <v>544</v>
      </c>
      <c r="C41" s="67" t="s">
        <v>350</v>
      </c>
      <c r="D41" s="71" t="s">
        <v>1074</v>
      </c>
      <c r="E41" s="278" t="s">
        <v>360</v>
      </c>
      <c r="F41" s="279">
        <f>420+180</f>
        <v>600</v>
      </c>
      <c r="G41" s="280"/>
    </row>
    <row r="42" spans="1:7" s="11" customFormat="1" ht="79.5" thickBot="1" x14ac:dyDescent="0.3">
      <c r="A42" s="68" t="s">
        <v>761</v>
      </c>
      <c r="B42" s="76" t="s">
        <v>548</v>
      </c>
      <c r="C42" s="77" t="s">
        <v>351</v>
      </c>
      <c r="D42" s="71" t="s">
        <v>1075</v>
      </c>
      <c r="E42" s="102" t="s">
        <v>361</v>
      </c>
      <c r="F42" s="73">
        <f>2546+2546</f>
        <v>5092</v>
      </c>
      <c r="G42" s="78"/>
    </row>
    <row r="43" spans="1:7" s="26" customFormat="1" ht="33.950000000000003" customHeight="1" thickBot="1" x14ac:dyDescent="0.3">
      <c r="A43" s="201" t="s">
        <v>751</v>
      </c>
      <c r="B43" s="202"/>
      <c r="C43" s="202"/>
      <c r="D43" s="203"/>
      <c r="E43" s="202"/>
      <c r="F43" s="204"/>
    </row>
    <row r="44" spans="1:7" s="11" customFormat="1" ht="78.75" x14ac:dyDescent="0.25">
      <c r="A44" s="68" t="s">
        <v>762</v>
      </c>
      <c r="B44" s="76" t="s">
        <v>544</v>
      </c>
      <c r="C44" s="67" t="s">
        <v>350</v>
      </c>
      <c r="D44" s="71" t="s">
        <v>1076</v>
      </c>
      <c r="E44" s="102" t="s">
        <v>362</v>
      </c>
      <c r="F44" s="73">
        <f>7072+3808</f>
        <v>10880</v>
      </c>
      <c r="G44" s="78"/>
    </row>
    <row r="45" spans="1:7" s="11" customFormat="1" ht="78.75" x14ac:dyDescent="0.25">
      <c r="A45" s="68" t="s">
        <v>763</v>
      </c>
      <c r="B45" s="76" t="s">
        <v>39</v>
      </c>
      <c r="C45" s="77" t="s">
        <v>351</v>
      </c>
      <c r="D45" s="71" t="s">
        <v>1077</v>
      </c>
      <c r="E45" s="8" t="s">
        <v>38</v>
      </c>
      <c r="F45" s="73">
        <v>1185.75</v>
      </c>
      <c r="G45" s="78"/>
    </row>
    <row r="46" spans="1:7" s="11" customFormat="1" ht="78.75" x14ac:dyDescent="0.25">
      <c r="A46" s="68" t="s">
        <v>764</v>
      </c>
      <c r="B46" s="76" t="s">
        <v>544</v>
      </c>
      <c r="C46" s="67" t="s">
        <v>350</v>
      </c>
      <c r="D46" s="71" t="s">
        <v>1078</v>
      </c>
      <c r="E46" s="102" t="s">
        <v>363</v>
      </c>
      <c r="F46" s="73">
        <f>1190+1870</f>
        <v>3060</v>
      </c>
      <c r="G46" s="78"/>
    </row>
    <row r="47" spans="1:7" s="11" customFormat="1" ht="78.75" x14ac:dyDescent="0.25">
      <c r="A47" s="68" t="s">
        <v>765</v>
      </c>
      <c r="B47" s="76" t="s">
        <v>544</v>
      </c>
      <c r="C47" s="67" t="s">
        <v>350</v>
      </c>
      <c r="D47" s="71" t="s">
        <v>1079</v>
      </c>
      <c r="E47" s="102" t="s">
        <v>364</v>
      </c>
      <c r="F47" s="73">
        <f>1275+425</f>
        <v>1700</v>
      </c>
      <c r="G47" s="78"/>
    </row>
    <row r="48" spans="1:7" s="11" customFormat="1" ht="78.75" x14ac:dyDescent="0.25">
      <c r="A48" s="68" t="s">
        <v>766</v>
      </c>
      <c r="B48" s="76" t="s">
        <v>544</v>
      </c>
      <c r="C48" s="67" t="s">
        <v>350</v>
      </c>
      <c r="D48" s="71" t="s">
        <v>1081</v>
      </c>
      <c r="E48" s="102" t="s">
        <v>365</v>
      </c>
      <c r="F48" s="73">
        <f>23870.01+16295.01</f>
        <v>40165.019999999997</v>
      </c>
      <c r="G48" s="78"/>
    </row>
    <row r="49" spans="1:7" s="11" customFormat="1" ht="79.5" thickBot="1" x14ac:dyDescent="0.3">
      <c r="A49" s="68" t="s">
        <v>767</v>
      </c>
      <c r="B49" s="76" t="s">
        <v>544</v>
      </c>
      <c r="C49" s="67" t="s">
        <v>350</v>
      </c>
      <c r="D49" s="71" t="s">
        <v>1082</v>
      </c>
      <c r="E49" s="102" t="s">
        <v>366</v>
      </c>
      <c r="F49" s="73">
        <f>15993.6+6283.2</f>
        <v>22276.799999999999</v>
      </c>
      <c r="G49" s="78"/>
    </row>
    <row r="50" spans="1:7" s="26" customFormat="1" ht="33.950000000000003" customHeight="1" thickBot="1" x14ac:dyDescent="0.3">
      <c r="A50" s="201" t="s">
        <v>751</v>
      </c>
      <c r="B50" s="202"/>
      <c r="C50" s="202"/>
      <c r="D50" s="203"/>
      <c r="E50" s="202"/>
      <c r="F50" s="204"/>
    </row>
    <row r="51" spans="1:7" s="11" customFormat="1" ht="78.75" x14ac:dyDescent="0.25">
      <c r="A51" s="68" t="s">
        <v>768</v>
      </c>
      <c r="B51" s="76" t="s">
        <v>544</v>
      </c>
      <c r="C51" s="67" t="s">
        <v>350</v>
      </c>
      <c r="D51" s="71" t="s">
        <v>1080</v>
      </c>
      <c r="E51" s="102" t="s">
        <v>367</v>
      </c>
      <c r="F51" s="73">
        <f>2280+1170</f>
        <v>3450</v>
      </c>
      <c r="G51" s="78"/>
    </row>
    <row r="52" spans="1:7" s="11" customFormat="1" ht="78.75" x14ac:dyDescent="0.25">
      <c r="A52" s="68" t="s">
        <v>769</v>
      </c>
      <c r="B52" s="76" t="s">
        <v>544</v>
      </c>
      <c r="C52" s="67" t="s">
        <v>350</v>
      </c>
      <c r="D52" s="71" t="s">
        <v>1083</v>
      </c>
      <c r="E52" s="102" t="s">
        <v>368</v>
      </c>
      <c r="F52" s="73">
        <f>1327+938.55</f>
        <v>2265.5500000000002</v>
      </c>
      <c r="G52" s="78"/>
    </row>
    <row r="53" spans="1:7" s="11" customFormat="1" ht="78.75" x14ac:dyDescent="0.25">
      <c r="A53" s="68" t="s">
        <v>770</v>
      </c>
      <c r="B53" s="76" t="s">
        <v>545</v>
      </c>
      <c r="C53" s="77" t="s">
        <v>352</v>
      </c>
      <c r="D53" s="71" t="s">
        <v>1084</v>
      </c>
      <c r="E53" s="102" t="s">
        <v>369</v>
      </c>
      <c r="F53" s="73">
        <f>3000+5000</f>
        <v>8000</v>
      </c>
      <c r="G53" s="78"/>
    </row>
    <row r="54" spans="1:7" s="11" customFormat="1" ht="78.75" x14ac:dyDescent="0.25">
      <c r="A54" s="68" t="s">
        <v>771</v>
      </c>
      <c r="B54" s="76" t="s">
        <v>544</v>
      </c>
      <c r="C54" s="67" t="s">
        <v>350</v>
      </c>
      <c r="D54" s="71" t="s">
        <v>1085</v>
      </c>
      <c r="E54" s="102" t="s">
        <v>370</v>
      </c>
      <c r="F54" s="73">
        <f>3258+1562-1562</f>
        <v>3258</v>
      </c>
      <c r="G54" s="78"/>
    </row>
    <row r="55" spans="1:7" s="11" customFormat="1" ht="78.75" x14ac:dyDescent="0.25">
      <c r="A55" s="68" t="s">
        <v>772</v>
      </c>
      <c r="B55" s="76" t="s">
        <v>544</v>
      </c>
      <c r="C55" s="67" t="s">
        <v>350</v>
      </c>
      <c r="D55" s="71" t="s">
        <v>1086</v>
      </c>
      <c r="E55" s="102" t="s">
        <v>371</v>
      </c>
      <c r="F55" s="73">
        <f>10574+3172.2</f>
        <v>13746.2</v>
      </c>
      <c r="G55" s="78"/>
    </row>
    <row r="56" spans="1:7" s="11" customFormat="1" ht="79.5" thickBot="1" x14ac:dyDescent="0.3">
      <c r="A56" s="68" t="s">
        <v>773</v>
      </c>
      <c r="B56" s="76" t="s">
        <v>546</v>
      </c>
      <c r="C56" s="67" t="s">
        <v>350</v>
      </c>
      <c r="D56" s="71" t="s">
        <v>1087</v>
      </c>
      <c r="E56" s="102" t="s">
        <v>372</v>
      </c>
      <c r="F56" s="141">
        <v>3187.5</v>
      </c>
      <c r="G56" s="78"/>
    </row>
    <row r="57" spans="1:7" s="26" customFormat="1" ht="33.950000000000003" customHeight="1" thickBot="1" x14ac:dyDescent="0.3">
      <c r="A57" s="201" t="s">
        <v>751</v>
      </c>
      <c r="B57" s="202"/>
      <c r="C57" s="202"/>
      <c r="D57" s="203"/>
      <c r="E57" s="202"/>
      <c r="F57" s="204"/>
    </row>
    <row r="58" spans="1:7" s="11" customFormat="1" ht="78.75" x14ac:dyDescent="0.25">
      <c r="A58" s="68" t="s">
        <v>774</v>
      </c>
      <c r="B58" s="69" t="s">
        <v>40</v>
      </c>
      <c r="C58" s="70">
        <v>40500</v>
      </c>
      <c r="D58" s="71" t="s">
        <v>1088</v>
      </c>
      <c r="E58" s="102" t="s">
        <v>373</v>
      </c>
      <c r="F58" s="73">
        <f>2140+1870</f>
        <v>4010</v>
      </c>
      <c r="G58" s="78"/>
    </row>
    <row r="59" spans="1:7" s="11" customFormat="1" ht="78.75" x14ac:dyDescent="0.25">
      <c r="A59" s="68" t="s">
        <v>775</v>
      </c>
      <c r="B59" s="76" t="s">
        <v>544</v>
      </c>
      <c r="C59" s="67" t="s">
        <v>350</v>
      </c>
      <c r="D59" s="71" t="s">
        <v>1089</v>
      </c>
      <c r="E59" s="102" t="s">
        <v>374</v>
      </c>
      <c r="F59" s="73">
        <f>12560+5630</f>
        <v>18190</v>
      </c>
      <c r="G59" s="78"/>
    </row>
    <row r="60" spans="1:7" s="11" customFormat="1" ht="78.75" x14ac:dyDescent="0.25">
      <c r="A60" s="68" t="s">
        <v>776</v>
      </c>
      <c r="B60" s="76" t="s">
        <v>544</v>
      </c>
      <c r="C60" s="67" t="s">
        <v>350</v>
      </c>
      <c r="D60" s="71" t="s">
        <v>1090</v>
      </c>
      <c r="E60" s="102" t="s">
        <v>375</v>
      </c>
      <c r="F60" s="73">
        <f>9844.85+5329.05</f>
        <v>15173.900000000001</v>
      </c>
      <c r="G60" s="78"/>
    </row>
    <row r="61" spans="1:7" s="11" customFormat="1" ht="78.75" x14ac:dyDescent="0.25">
      <c r="A61" s="68" t="s">
        <v>777</v>
      </c>
      <c r="B61" s="76" t="s">
        <v>544</v>
      </c>
      <c r="C61" s="67" t="s">
        <v>350</v>
      </c>
      <c r="D61" s="71" t="s">
        <v>1091</v>
      </c>
      <c r="E61" s="102" t="s">
        <v>376</v>
      </c>
      <c r="F61" s="73">
        <f>9540+2385</f>
        <v>11925</v>
      </c>
      <c r="G61" s="78"/>
    </row>
    <row r="62" spans="1:7" s="11" customFormat="1" ht="78.75" x14ac:dyDescent="0.25">
      <c r="A62" s="68" t="s">
        <v>778</v>
      </c>
      <c r="B62" s="76" t="s">
        <v>544</v>
      </c>
      <c r="C62" s="67" t="s">
        <v>350</v>
      </c>
      <c r="D62" s="71" t="s">
        <v>1092</v>
      </c>
      <c r="E62" s="102" t="s">
        <v>377</v>
      </c>
      <c r="F62" s="73">
        <f>15070+5970</f>
        <v>21040</v>
      </c>
      <c r="G62" s="78"/>
    </row>
    <row r="63" spans="1:7" s="11" customFormat="1" ht="79.5" thickBot="1" x14ac:dyDescent="0.3">
      <c r="A63" s="68" t="s">
        <v>779</v>
      </c>
      <c r="B63" s="76" t="s">
        <v>544</v>
      </c>
      <c r="C63" s="67" t="s">
        <v>350</v>
      </c>
      <c r="D63" s="71" t="s">
        <v>1093</v>
      </c>
      <c r="E63" s="102" t="s">
        <v>378</v>
      </c>
      <c r="F63" s="73">
        <f>27296.9+9383.85</f>
        <v>36680.75</v>
      </c>
      <c r="G63" s="78"/>
    </row>
    <row r="64" spans="1:7" s="26" customFormat="1" ht="33.950000000000003" customHeight="1" thickBot="1" x14ac:dyDescent="0.3">
      <c r="A64" s="201" t="s">
        <v>751</v>
      </c>
      <c r="B64" s="202"/>
      <c r="C64" s="202"/>
      <c r="D64" s="203"/>
      <c r="E64" s="202"/>
      <c r="F64" s="204"/>
    </row>
    <row r="65" spans="1:7" s="11" customFormat="1" ht="78.75" x14ac:dyDescent="0.25">
      <c r="A65" s="68" t="s">
        <v>780</v>
      </c>
      <c r="B65" s="76" t="s">
        <v>544</v>
      </c>
      <c r="C65" s="67" t="s">
        <v>350</v>
      </c>
      <c r="D65" s="71" t="s">
        <v>1094</v>
      </c>
      <c r="E65" s="102" t="s">
        <v>379</v>
      </c>
      <c r="F65" s="73">
        <f>8805.2+2176</f>
        <v>10981.2</v>
      </c>
      <c r="G65" s="78"/>
    </row>
    <row r="66" spans="1:7" s="11" customFormat="1" ht="78.75" x14ac:dyDescent="0.25">
      <c r="A66" s="68" t="s">
        <v>781</v>
      </c>
      <c r="B66" s="76" t="s">
        <v>547</v>
      </c>
      <c r="C66" s="67" t="s">
        <v>387</v>
      </c>
      <c r="D66" s="71" t="s">
        <v>1095</v>
      </c>
      <c r="E66" s="102" t="s">
        <v>380</v>
      </c>
      <c r="F66" s="141">
        <f>1450-1450</f>
        <v>0</v>
      </c>
      <c r="G66" s="78"/>
    </row>
    <row r="67" spans="1:7" s="11" customFormat="1" ht="78.75" x14ac:dyDescent="0.25">
      <c r="A67" s="68" t="s">
        <v>782</v>
      </c>
      <c r="B67" s="76" t="s">
        <v>544</v>
      </c>
      <c r="C67" s="67" t="s">
        <v>350</v>
      </c>
      <c r="D67" s="71" t="s">
        <v>1096</v>
      </c>
      <c r="E67" s="102" t="s">
        <v>381</v>
      </c>
      <c r="F67" s="73">
        <f>4080+1360</f>
        <v>5440</v>
      </c>
      <c r="G67" s="78"/>
    </row>
    <row r="68" spans="1:7" s="11" customFormat="1" ht="78.75" x14ac:dyDescent="0.25">
      <c r="A68" s="68" t="s">
        <v>783</v>
      </c>
      <c r="B68" s="76" t="s">
        <v>544</v>
      </c>
      <c r="C68" s="67" t="s">
        <v>350</v>
      </c>
      <c r="D68" s="71" t="s">
        <v>1097</v>
      </c>
      <c r="E68" s="102" t="s">
        <v>382</v>
      </c>
      <c r="F68" s="73">
        <f>6092+4112</f>
        <v>10204</v>
      </c>
      <c r="G68" s="78"/>
    </row>
    <row r="69" spans="1:7" s="11" customFormat="1" ht="78.75" x14ac:dyDescent="0.25">
      <c r="A69" s="68" t="s">
        <v>784</v>
      </c>
      <c r="B69" s="76" t="s">
        <v>544</v>
      </c>
      <c r="C69" s="67" t="s">
        <v>350</v>
      </c>
      <c r="D69" s="71" t="s">
        <v>1098</v>
      </c>
      <c r="E69" s="102" t="s">
        <v>383</v>
      </c>
      <c r="F69" s="73">
        <f>4740+1896</f>
        <v>6636</v>
      </c>
      <c r="G69" s="78"/>
    </row>
    <row r="70" spans="1:7" s="11" customFormat="1" ht="79.5" thickBot="1" x14ac:dyDescent="0.3">
      <c r="A70" s="68" t="s">
        <v>785</v>
      </c>
      <c r="B70" s="76" t="s">
        <v>544</v>
      </c>
      <c r="C70" s="67" t="s">
        <v>350</v>
      </c>
      <c r="D70" s="71" t="s">
        <v>1099</v>
      </c>
      <c r="E70" s="102" t="s">
        <v>384</v>
      </c>
      <c r="F70" s="73">
        <f>4292.5+2465</f>
        <v>6757.5</v>
      </c>
      <c r="G70" s="78"/>
    </row>
    <row r="71" spans="1:7" s="26" customFormat="1" ht="33.950000000000003" customHeight="1" thickBot="1" x14ac:dyDescent="0.3">
      <c r="A71" s="201" t="s">
        <v>751</v>
      </c>
      <c r="B71" s="202"/>
      <c r="C71" s="202"/>
      <c r="D71" s="203"/>
      <c r="E71" s="202"/>
      <c r="F71" s="204"/>
    </row>
    <row r="72" spans="1:7" s="11" customFormat="1" ht="78.75" x14ac:dyDescent="0.25">
      <c r="A72" s="68" t="s">
        <v>786</v>
      </c>
      <c r="B72" s="76" t="s">
        <v>544</v>
      </c>
      <c r="C72" s="67" t="s">
        <v>350</v>
      </c>
      <c r="D72" s="71" t="s">
        <v>1100</v>
      </c>
      <c r="E72" s="102" t="s">
        <v>385</v>
      </c>
      <c r="F72" s="73">
        <f>6222+6222-6222</f>
        <v>6222</v>
      </c>
      <c r="G72" s="78"/>
    </row>
    <row r="73" spans="1:7" s="11" customFormat="1" ht="78.75" x14ac:dyDescent="0.25">
      <c r="A73" s="68" t="s">
        <v>787</v>
      </c>
      <c r="B73" s="76" t="s">
        <v>544</v>
      </c>
      <c r="C73" s="67" t="s">
        <v>350</v>
      </c>
      <c r="D73" s="71" t="s">
        <v>1101</v>
      </c>
      <c r="E73" s="102" t="s">
        <v>386</v>
      </c>
      <c r="F73" s="73">
        <f>6160+2465-2465</f>
        <v>6160</v>
      </c>
      <c r="G73" s="78"/>
    </row>
    <row r="74" spans="1:7" ht="78.75" x14ac:dyDescent="0.25">
      <c r="A74" s="64" t="s">
        <v>788</v>
      </c>
      <c r="B74" s="66" t="s">
        <v>69</v>
      </c>
      <c r="C74" s="67" t="s">
        <v>70</v>
      </c>
      <c r="D74" s="65" t="s">
        <v>1102</v>
      </c>
      <c r="E74" s="8" t="s">
        <v>71</v>
      </c>
      <c r="F74" s="9">
        <v>52500</v>
      </c>
    </row>
    <row r="75" spans="1:7" s="11" customFormat="1" ht="78.75" x14ac:dyDescent="0.25">
      <c r="A75" s="68" t="s">
        <v>789</v>
      </c>
      <c r="B75" s="76" t="s">
        <v>518</v>
      </c>
      <c r="C75" s="70">
        <v>43525</v>
      </c>
      <c r="D75" s="71" t="s">
        <v>1103</v>
      </c>
      <c r="E75" s="72" t="s">
        <v>519</v>
      </c>
      <c r="F75" s="73">
        <v>4840</v>
      </c>
      <c r="G75" s="78"/>
    </row>
    <row r="76" spans="1:7" s="11" customFormat="1" ht="78.75" x14ac:dyDescent="0.25">
      <c r="A76" s="68" t="s">
        <v>790</v>
      </c>
      <c r="B76" s="76" t="s">
        <v>76</v>
      </c>
      <c r="C76" s="70">
        <v>43525</v>
      </c>
      <c r="D76" s="71" t="s">
        <v>1104</v>
      </c>
      <c r="E76" s="72" t="s">
        <v>77</v>
      </c>
      <c r="F76" s="73">
        <v>20500</v>
      </c>
      <c r="G76" s="78"/>
    </row>
    <row r="77" spans="1:7" ht="79.5" thickBot="1" x14ac:dyDescent="0.3">
      <c r="A77" s="68" t="s">
        <v>791</v>
      </c>
      <c r="B77" s="76" t="s">
        <v>475</v>
      </c>
      <c r="C77" s="70">
        <v>43524</v>
      </c>
      <c r="D77" s="71" t="s">
        <v>1105</v>
      </c>
      <c r="E77" s="72" t="s">
        <v>476</v>
      </c>
      <c r="F77" s="73">
        <v>39500</v>
      </c>
    </row>
    <row r="78" spans="1:7" s="26" customFormat="1" ht="33.950000000000003" customHeight="1" thickBot="1" x14ac:dyDescent="0.3">
      <c r="A78" s="201" t="s">
        <v>751</v>
      </c>
      <c r="B78" s="202"/>
      <c r="C78" s="202"/>
      <c r="D78" s="203"/>
      <c r="E78" s="202"/>
      <c r="F78" s="204"/>
    </row>
    <row r="79" spans="1:7" ht="78.75" x14ac:dyDescent="0.25">
      <c r="A79" s="75" t="s">
        <v>792</v>
      </c>
      <c r="B79" s="69" t="s">
        <v>141</v>
      </c>
      <c r="C79" s="70">
        <v>43570</v>
      </c>
      <c r="D79" s="71" t="s">
        <v>1106</v>
      </c>
      <c r="E79" s="72" t="s">
        <v>142</v>
      </c>
      <c r="F79" s="73">
        <v>10000</v>
      </c>
      <c r="G79" s="106"/>
    </row>
    <row r="80" spans="1:7" s="10" customFormat="1" ht="78.75" x14ac:dyDescent="0.25">
      <c r="A80" s="68" t="s">
        <v>793</v>
      </c>
      <c r="B80" s="76" t="s">
        <v>442</v>
      </c>
      <c r="C80" s="77" t="s">
        <v>172</v>
      </c>
      <c r="D80" s="71" t="s">
        <v>1107</v>
      </c>
      <c r="E80" s="130" t="s">
        <v>403</v>
      </c>
      <c r="F80" s="131">
        <f>2754+506.65</f>
        <v>3260.65</v>
      </c>
      <c r="G80" s="79"/>
    </row>
    <row r="81" spans="1:7" s="10" customFormat="1" ht="78.75" x14ac:dyDescent="0.25">
      <c r="A81" s="68" t="s">
        <v>794</v>
      </c>
      <c r="B81" s="76" t="s">
        <v>442</v>
      </c>
      <c r="C81" s="77" t="s">
        <v>172</v>
      </c>
      <c r="D81" s="71" t="s">
        <v>1108</v>
      </c>
      <c r="E81" s="130" t="s">
        <v>391</v>
      </c>
      <c r="F81" s="131">
        <f>2754+3112.28</f>
        <v>5866.2800000000007</v>
      </c>
      <c r="G81" s="79"/>
    </row>
    <row r="82" spans="1:7" s="10" customFormat="1" ht="78.75" x14ac:dyDescent="0.25">
      <c r="A82" s="68" t="s">
        <v>795</v>
      </c>
      <c r="B82" s="76" t="s">
        <v>442</v>
      </c>
      <c r="C82" s="77" t="s">
        <v>172</v>
      </c>
      <c r="D82" s="71" t="s">
        <v>1109</v>
      </c>
      <c r="E82" s="130" t="s">
        <v>392</v>
      </c>
      <c r="F82" s="131">
        <f>2754+7599.75</f>
        <v>10353.75</v>
      </c>
      <c r="G82" s="79"/>
    </row>
    <row r="83" spans="1:7" s="10" customFormat="1" ht="78.75" x14ac:dyDescent="0.25">
      <c r="A83" s="68" t="s">
        <v>796</v>
      </c>
      <c r="B83" s="76" t="s">
        <v>442</v>
      </c>
      <c r="C83" s="77" t="s">
        <v>172</v>
      </c>
      <c r="D83" s="71" t="s">
        <v>1110</v>
      </c>
      <c r="E83" s="130" t="s">
        <v>404</v>
      </c>
      <c r="F83" s="131">
        <f>2754+2678.01</f>
        <v>5432.01</v>
      </c>
      <c r="G83" s="79"/>
    </row>
    <row r="84" spans="1:7" s="10" customFormat="1" ht="78.75" x14ac:dyDescent="0.25">
      <c r="A84" s="68" t="s">
        <v>797</v>
      </c>
      <c r="B84" s="76" t="s">
        <v>442</v>
      </c>
      <c r="C84" s="77" t="s">
        <v>172</v>
      </c>
      <c r="D84" s="71" t="s">
        <v>1111</v>
      </c>
      <c r="E84" s="130" t="s">
        <v>405</v>
      </c>
      <c r="F84" s="131">
        <f>2754+14837.61</f>
        <v>17591.61</v>
      </c>
      <c r="G84" s="79"/>
    </row>
    <row r="85" spans="1:7" s="10" customFormat="1" ht="79.5" thickBot="1" x14ac:dyDescent="0.3">
      <c r="A85" s="68" t="s">
        <v>798</v>
      </c>
      <c r="B85" s="76" t="s">
        <v>442</v>
      </c>
      <c r="C85" s="77" t="s">
        <v>172</v>
      </c>
      <c r="D85" s="71" t="s">
        <v>1112</v>
      </c>
      <c r="E85" s="130" t="s">
        <v>406</v>
      </c>
      <c r="F85" s="131">
        <f>2754+2098.98</f>
        <v>4852.9799999999996</v>
      </c>
      <c r="G85" s="79"/>
    </row>
    <row r="86" spans="1:7" s="26" customFormat="1" ht="33.950000000000003" customHeight="1" thickBot="1" x14ac:dyDescent="0.3">
      <c r="A86" s="201" t="s">
        <v>751</v>
      </c>
      <c r="B86" s="202"/>
      <c r="C86" s="202"/>
      <c r="D86" s="203"/>
      <c r="E86" s="202"/>
      <c r="F86" s="204"/>
    </row>
    <row r="87" spans="1:7" s="10" customFormat="1" ht="78.75" x14ac:dyDescent="0.25">
      <c r="A87" s="68" t="s">
        <v>799</v>
      </c>
      <c r="B87" s="76" t="s">
        <v>442</v>
      </c>
      <c r="C87" s="77" t="s">
        <v>172</v>
      </c>
      <c r="D87" s="71" t="s">
        <v>1113</v>
      </c>
      <c r="E87" s="130" t="s">
        <v>393</v>
      </c>
      <c r="F87" s="131">
        <f>2754+1158.06</f>
        <v>3912.06</v>
      </c>
      <c r="G87" s="79"/>
    </row>
    <row r="88" spans="1:7" s="10" customFormat="1" ht="78.75" x14ac:dyDescent="0.25">
      <c r="A88" s="68" t="s">
        <v>800</v>
      </c>
      <c r="B88" s="76" t="s">
        <v>442</v>
      </c>
      <c r="C88" s="77" t="s">
        <v>172</v>
      </c>
      <c r="D88" s="71" t="s">
        <v>1114</v>
      </c>
      <c r="E88" s="130" t="s">
        <v>407</v>
      </c>
      <c r="F88" s="131">
        <f>2754+3329.42</f>
        <v>6083.42</v>
      </c>
      <c r="G88" s="79"/>
    </row>
    <row r="89" spans="1:7" s="10" customFormat="1" ht="78.75" x14ac:dyDescent="0.25">
      <c r="A89" s="68" t="s">
        <v>801</v>
      </c>
      <c r="B89" s="76" t="s">
        <v>442</v>
      </c>
      <c r="C89" s="77" t="s">
        <v>172</v>
      </c>
      <c r="D89" s="71" t="s">
        <v>1115</v>
      </c>
      <c r="E89" s="130" t="s">
        <v>408</v>
      </c>
      <c r="F89" s="131">
        <f>2754+8468.3</f>
        <v>11222.3</v>
      </c>
      <c r="G89" s="79"/>
    </row>
    <row r="90" spans="1:7" s="10" customFormat="1" ht="78.75" x14ac:dyDescent="0.25">
      <c r="A90" s="68" t="s">
        <v>802</v>
      </c>
      <c r="B90" s="76" t="s">
        <v>442</v>
      </c>
      <c r="C90" s="77" t="s">
        <v>172</v>
      </c>
      <c r="D90" s="71" t="s">
        <v>1116</v>
      </c>
      <c r="E90" s="130" t="s">
        <v>409</v>
      </c>
      <c r="F90" s="131">
        <f>2754+7816.89</f>
        <v>10570.89</v>
      </c>
      <c r="G90" s="79"/>
    </row>
    <row r="91" spans="1:7" s="10" customFormat="1" ht="78.75" x14ac:dyDescent="0.25">
      <c r="A91" s="68" t="s">
        <v>803</v>
      </c>
      <c r="B91" s="76" t="s">
        <v>442</v>
      </c>
      <c r="C91" s="77" t="s">
        <v>172</v>
      </c>
      <c r="D91" s="71" t="s">
        <v>1117</v>
      </c>
      <c r="E91" s="130" t="s">
        <v>410</v>
      </c>
      <c r="F91" s="131">
        <f>2754+5935.04</f>
        <v>8689.0400000000009</v>
      </c>
      <c r="G91" s="79"/>
    </row>
    <row r="92" spans="1:7" s="10" customFormat="1" ht="78.75" x14ac:dyDescent="0.25">
      <c r="A92" s="68" t="s">
        <v>804</v>
      </c>
      <c r="B92" s="76" t="s">
        <v>442</v>
      </c>
      <c r="C92" s="77" t="s">
        <v>172</v>
      </c>
      <c r="D92" s="71" t="s">
        <v>1118</v>
      </c>
      <c r="E92" s="130" t="s">
        <v>411</v>
      </c>
      <c r="F92" s="131">
        <f>2754+4921.74</f>
        <v>7675.74</v>
      </c>
      <c r="G92" s="79"/>
    </row>
    <row r="93" spans="1:7" s="10" customFormat="1" ht="79.5" thickBot="1" x14ac:dyDescent="0.3">
      <c r="A93" s="68" t="s">
        <v>805</v>
      </c>
      <c r="B93" s="76" t="s">
        <v>442</v>
      </c>
      <c r="C93" s="77" t="s">
        <v>172</v>
      </c>
      <c r="D93" s="71" t="s">
        <v>1119</v>
      </c>
      <c r="E93" s="130" t="s">
        <v>412</v>
      </c>
      <c r="F93" s="131">
        <f>2754+506.65</f>
        <v>3260.65</v>
      </c>
      <c r="G93" s="79"/>
    </row>
    <row r="94" spans="1:7" s="26" customFormat="1" ht="33.950000000000003" customHeight="1" thickBot="1" x14ac:dyDescent="0.3">
      <c r="A94" s="201" t="s">
        <v>751</v>
      </c>
      <c r="B94" s="202"/>
      <c r="C94" s="202"/>
      <c r="D94" s="203"/>
      <c r="E94" s="202"/>
      <c r="F94" s="204"/>
    </row>
    <row r="95" spans="1:7" s="10" customFormat="1" ht="78.75" x14ac:dyDescent="0.25">
      <c r="A95" s="68" t="s">
        <v>806</v>
      </c>
      <c r="B95" s="76" t="s">
        <v>442</v>
      </c>
      <c r="C95" s="77" t="s">
        <v>172</v>
      </c>
      <c r="D95" s="71" t="s">
        <v>1120</v>
      </c>
      <c r="E95" s="130" t="s">
        <v>413</v>
      </c>
      <c r="F95" s="131">
        <f>2754+1519.95</f>
        <v>4273.95</v>
      </c>
      <c r="G95" s="79"/>
    </row>
    <row r="96" spans="1:7" s="10" customFormat="1" ht="78.75" x14ac:dyDescent="0.25">
      <c r="A96" s="68" t="s">
        <v>807</v>
      </c>
      <c r="B96" s="76" t="s">
        <v>442</v>
      </c>
      <c r="C96" s="77" t="s">
        <v>172</v>
      </c>
      <c r="D96" s="71" t="s">
        <v>1121</v>
      </c>
      <c r="E96" s="130" t="s">
        <v>394</v>
      </c>
      <c r="F96" s="131">
        <f>2754+2316.12</f>
        <v>5070.12</v>
      </c>
      <c r="G96" s="79"/>
    </row>
    <row r="97" spans="1:7" s="10" customFormat="1" ht="78.75" x14ac:dyDescent="0.25">
      <c r="A97" s="75" t="s">
        <v>808</v>
      </c>
      <c r="B97" s="76" t="s">
        <v>442</v>
      </c>
      <c r="C97" s="77" t="s">
        <v>172</v>
      </c>
      <c r="D97" s="71" t="s">
        <v>1122</v>
      </c>
      <c r="E97" s="130" t="s">
        <v>414</v>
      </c>
      <c r="F97" s="131">
        <f>2754+2605.63</f>
        <v>5359.63</v>
      </c>
      <c r="G97" s="79"/>
    </row>
    <row r="98" spans="1:7" s="10" customFormat="1" ht="78.75" x14ac:dyDescent="0.25">
      <c r="A98" s="68" t="s">
        <v>809</v>
      </c>
      <c r="B98" s="76" t="s">
        <v>442</v>
      </c>
      <c r="C98" s="77" t="s">
        <v>172</v>
      </c>
      <c r="D98" s="71" t="s">
        <v>1123</v>
      </c>
      <c r="E98" s="130" t="s">
        <v>395</v>
      </c>
      <c r="F98" s="131">
        <f>2754+17515.62</f>
        <v>20269.62</v>
      </c>
      <c r="G98" s="79"/>
    </row>
    <row r="99" spans="1:7" s="10" customFormat="1" ht="78.75" x14ac:dyDescent="0.25">
      <c r="A99" s="68" t="s">
        <v>810</v>
      </c>
      <c r="B99" s="76" t="s">
        <v>442</v>
      </c>
      <c r="C99" s="77" t="s">
        <v>172</v>
      </c>
      <c r="D99" s="71" t="s">
        <v>1124</v>
      </c>
      <c r="E99" s="130" t="s">
        <v>396</v>
      </c>
      <c r="F99" s="131">
        <f>2754+6079.8</f>
        <v>8833.7999999999993</v>
      </c>
      <c r="G99" s="79"/>
    </row>
    <row r="100" spans="1:7" s="10" customFormat="1" ht="78.75" x14ac:dyDescent="0.25">
      <c r="A100" s="68" t="s">
        <v>811</v>
      </c>
      <c r="B100" s="76" t="s">
        <v>442</v>
      </c>
      <c r="C100" s="77" t="s">
        <v>172</v>
      </c>
      <c r="D100" s="71" t="s">
        <v>1125</v>
      </c>
      <c r="E100" s="130" t="s">
        <v>397</v>
      </c>
      <c r="F100" s="131">
        <f>2754+6658.83</f>
        <v>9412.83</v>
      </c>
      <c r="G100" s="79"/>
    </row>
    <row r="101" spans="1:7" s="10" customFormat="1" ht="79.5" thickBot="1" x14ac:dyDescent="0.3">
      <c r="A101" s="68" t="s">
        <v>812</v>
      </c>
      <c r="B101" s="76" t="s">
        <v>442</v>
      </c>
      <c r="C101" s="77" t="s">
        <v>172</v>
      </c>
      <c r="D101" s="71" t="s">
        <v>1126</v>
      </c>
      <c r="E101" s="130" t="s">
        <v>398</v>
      </c>
      <c r="F101" s="131">
        <f>2754+3546.55</f>
        <v>6300.55</v>
      </c>
      <c r="G101" s="79"/>
    </row>
    <row r="102" spans="1:7" s="26" customFormat="1" ht="33.950000000000003" customHeight="1" thickBot="1" x14ac:dyDescent="0.3">
      <c r="A102" s="201" t="s">
        <v>751</v>
      </c>
      <c r="B102" s="202"/>
      <c r="C102" s="202"/>
      <c r="D102" s="203"/>
      <c r="E102" s="202"/>
      <c r="F102" s="204"/>
    </row>
    <row r="103" spans="1:7" s="10" customFormat="1" ht="78.75" x14ac:dyDescent="0.25">
      <c r="A103" s="68" t="s">
        <v>813</v>
      </c>
      <c r="B103" s="76" t="s">
        <v>442</v>
      </c>
      <c r="C103" s="77" t="s">
        <v>172</v>
      </c>
      <c r="D103" s="71" t="s">
        <v>1127</v>
      </c>
      <c r="E103" s="130" t="s">
        <v>415</v>
      </c>
      <c r="F103" s="131">
        <f>2754+796.16</f>
        <v>3550.16</v>
      </c>
      <c r="G103" s="79"/>
    </row>
    <row r="104" spans="1:7" s="10" customFormat="1" ht="78.75" x14ac:dyDescent="0.25">
      <c r="A104" s="68" t="s">
        <v>814</v>
      </c>
      <c r="B104" s="76" t="s">
        <v>442</v>
      </c>
      <c r="C104" s="77" t="s">
        <v>172</v>
      </c>
      <c r="D104" s="71" t="s">
        <v>1128</v>
      </c>
      <c r="E104" s="130" t="s">
        <v>416</v>
      </c>
      <c r="F104" s="131">
        <f>2754+3836.07</f>
        <v>6590.07</v>
      </c>
      <c r="G104" s="79"/>
    </row>
    <row r="105" spans="1:7" s="10" customFormat="1" ht="78.75" x14ac:dyDescent="0.25">
      <c r="A105" s="75" t="s">
        <v>815</v>
      </c>
      <c r="B105" s="76" t="s">
        <v>442</v>
      </c>
      <c r="C105" s="77" t="s">
        <v>172</v>
      </c>
      <c r="D105" s="71" t="s">
        <v>1129</v>
      </c>
      <c r="E105" s="130" t="s">
        <v>417</v>
      </c>
      <c r="F105" s="131">
        <f>2754+2316.12</f>
        <v>5070.12</v>
      </c>
      <c r="G105" s="79"/>
    </row>
    <row r="106" spans="1:7" s="10" customFormat="1" ht="78.75" x14ac:dyDescent="0.25">
      <c r="A106" s="75" t="s">
        <v>816</v>
      </c>
      <c r="B106" s="76" t="s">
        <v>442</v>
      </c>
      <c r="C106" s="77" t="s">
        <v>172</v>
      </c>
      <c r="D106" s="71" t="s">
        <v>1130</v>
      </c>
      <c r="E106" s="130" t="s">
        <v>418</v>
      </c>
      <c r="F106" s="131">
        <f>2754+1881.84</f>
        <v>4635.84</v>
      </c>
      <c r="G106" s="79"/>
    </row>
    <row r="107" spans="1:7" s="10" customFormat="1" ht="78.75" x14ac:dyDescent="0.25">
      <c r="A107" s="68" t="s">
        <v>817</v>
      </c>
      <c r="B107" s="76" t="s">
        <v>442</v>
      </c>
      <c r="C107" s="77" t="s">
        <v>172</v>
      </c>
      <c r="D107" s="71" t="s">
        <v>1131</v>
      </c>
      <c r="E107" s="130" t="s">
        <v>399</v>
      </c>
      <c r="F107" s="131">
        <f>2754+1737.09</f>
        <v>4491.09</v>
      </c>
      <c r="G107" s="79"/>
    </row>
    <row r="108" spans="1:7" s="10" customFormat="1" ht="78.75" x14ac:dyDescent="0.25">
      <c r="A108" s="68" t="s">
        <v>818</v>
      </c>
      <c r="B108" s="76" t="s">
        <v>442</v>
      </c>
      <c r="C108" s="77" t="s">
        <v>172</v>
      </c>
      <c r="D108" s="71" t="s">
        <v>1132</v>
      </c>
      <c r="E108" s="130" t="s">
        <v>419</v>
      </c>
      <c r="F108" s="131">
        <f>2754+1230.44</f>
        <v>3984.44</v>
      </c>
      <c r="G108" s="79"/>
    </row>
    <row r="109" spans="1:7" s="10" customFormat="1" ht="79.5" thickBot="1" x14ac:dyDescent="0.3">
      <c r="A109" s="68" t="s">
        <v>819</v>
      </c>
      <c r="B109" s="76" t="s">
        <v>442</v>
      </c>
      <c r="C109" s="77" t="s">
        <v>172</v>
      </c>
      <c r="D109" s="71" t="s">
        <v>1133</v>
      </c>
      <c r="E109" s="130" t="s">
        <v>400</v>
      </c>
      <c r="F109" s="131">
        <f>2754+8251.16</f>
        <v>11005.16</v>
      </c>
      <c r="G109" s="79"/>
    </row>
    <row r="110" spans="1:7" s="26" customFormat="1" ht="33.950000000000003" customHeight="1" thickBot="1" x14ac:dyDescent="0.3">
      <c r="A110" s="201" t="s">
        <v>751</v>
      </c>
      <c r="B110" s="202"/>
      <c r="C110" s="202"/>
      <c r="D110" s="203"/>
      <c r="E110" s="202"/>
      <c r="F110" s="204"/>
    </row>
    <row r="111" spans="1:7" s="10" customFormat="1" ht="78.75" x14ac:dyDescent="0.25">
      <c r="A111" s="68" t="s">
        <v>820</v>
      </c>
      <c r="B111" s="76" t="s">
        <v>442</v>
      </c>
      <c r="C111" s="77" t="s">
        <v>172</v>
      </c>
      <c r="D111" s="71" t="s">
        <v>1134</v>
      </c>
      <c r="E111" s="130" t="s">
        <v>420</v>
      </c>
      <c r="F111" s="131">
        <f>2754+868.54</f>
        <v>3622.54</v>
      </c>
      <c r="G111" s="79"/>
    </row>
    <row r="112" spans="1:7" s="10" customFormat="1" ht="78.75" x14ac:dyDescent="0.25">
      <c r="A112" s="68" t="s">
        <v>821</v>
      </c>
      <c r="B112" s="76" t="s">
        <v>442</v>
      </c>
      <c r="C112" s="77" t="s">
        <v>172</v>
      </c>
      <c r="D112" s="71" t="s">
        <v>1135</v>
      </c>
      <c r="E112" s="130" t="s">
        <v>421</v>
      </c>
      <c r="F112" s="131">
        <f>2754+7672.13</f>
        <v>10426.130000000001</v>
      </c>
      <c r="G112" s="79"/>
    </row>
    <row r="113" spans="1:7" s="10" customFormat="1" ht="78.75" x14ac:dyDescent="0.25">
      <c r="A113" s="68" t="s">
        <v>822</v>
      </c>
      <c r="B113" s="76" t="s">
        <v>442</v>
      </c>
      <c r="C113" s="77" t="s">
        <v>172</v>
      </c>
      <c r="D113" s="71" t="s">
        <v>1136</v>
      </c>
      <c r="E113" s="130" t="s">
        <v>422</v>
      </c>
      <c r="F113" s="131">
        <f>2754+8251.16</f>
        <v>11005.16</v>
      </c>
      <c r="G113" s="79"/>
    </row>
    <row r="114" spans="1:7" s="10" customFormat="1" ht="78.75" x14ac:dyDescent="0.25">
      <c r="A114" s="75" t="s">
        <v>823</v>
      </c>
      <c r="B114" s="76" t="s">
        <v>442</v>
      </c>
      <c r="C114" s="77" t="s">
        <v>172</v>
      </c>
      <c r="D114" s="71" t="s">
        <v>1137</v>
      </c>
      <c r="E114" s="130" t="s">
        <v>401</v>
      </c>
      <c r="F114" s="131">
        <v>6152.18</v>
      </c>
      <c r="G114" s="79"/>
    </row>
    <row r="115" spans="1:7" s="10" customFormat="1" ht="78.75" x14ac:dyDescent="0.25">
      <c r="A115" s="75" t="s">
        <v>824</v>
      </c>
      <c r="B115" s="76" t="s">
        <v>442</v>
      </c>
      <c r="C115" s="77" t="s">
        <v>172</v>
      </c>
      <c r="D115" s="71" t="s">
        <v>1138</v>
      </c>
      <c r="E115" s="130" t="s">
        <v>423</v>
      </c>
      <c r="F115" s="131">
        <f>2754+13462.42</f>
        <v>16216.42</v>
      </c>
      <c r="G115" s="79"/>
    </row>
    <row r="116" spans="1:7" s="10" customFormat="1" ht="78.75" x14ac:dyDescent="0.25">
      <c r="A116" s="68" t="s">
        <v>825</v>
      </c>
      <c r="B116" s="76" t="s">
        <v>442</v>
      </c>
      <c r="C116" s="77" t="s">
        <v>172</v>
      </c>
      <c r="D116" s="71" t="s">
        <v>1139</v>
      </c>
      <c r="E116" s="130" t="s">
        <v>402</v>
      </c>
      <c r="F116" s="131">
        <f>2754+361.89</f>
        <v>3115.89</v>
      </c>
      <c r="G116" s="79"/>
    </row>
    <row r="117" spans="1:7" s="10" customFormat="1" ht="79.5" thickBot="1" x14ac:dyDescent="0.3">
      <c r="A117" s="68" t="s">
        <v>826</v>
      </c>
      <c r="B117" s="76" t="s">
        <v>442</v>
      </c>
      <c r="C117" s="77" t="s">
        <v>172</v>
      </c>
      <c r="D117" s="71" t="s">
        <v>1140</v>
      </c>
      <c r="E117" s="130" t="s">
        <v>424</v>
      </c>
      <c r="F117" s="131">
        <f>2754+796.16</f>
        <v>3550.16</v>
      </c>
      <c r="G117" s="79"/>
    </row>
    <row r="118" spans="1:7" s="26" customFormat="1" ht="33.950000000000003" customHeight="1" thickBot="1" x14ac:dyDescent="0.3">
      <c r="A118" s="201" t="s">
        <v>751</v>
      </c>
      <c r="B118" s="202"/>
      <c r="C118" s="202"/>
      <c r="D118" s="203"/>
      <c r="E118" s="202"/>
      <c r="F118" s="204"/>
    </row>
    <row r="119" spans="1:7" s="10" customFormat="1" ht="78.75" x14ac:dyDescent="0.25">
      <c r="A119" s="68" t="s">
        <v>827</v>
      </c>
      <c r="B119" s="76" t="s">
        <v>442</v>
      </c>
      <c r="C119" s="77" t="s">
        <v>172</v>
      </c>
      <c r="D119" s="71" t="s">
        <v>1141</v>
      </c>
      <c r="E119" s="130" t="s">
        <v>425</v>
      </c>
      <c r="F119" s="131">
        <f>2754+3112.28</f>
        <v>5866.2800000000007</v>
      </c>
      <c r="G119" s="79"/>
    </row>
    <row r="120" spans="1:7" s="10" customFormat="1" ht="78.75" x14ac:dyDescent="0.25">
      <c r="A120" s="68" t="s">
        <v>828</v>
      </c>
      <c r="B120" s="76" t="s">
        <v>442</v>
      </c>
      <c r="C120" s="77" t="s">
        <v>172</v>
      </c>
      <c r="D120" s="71" t="s">
        <v>1142</v>
      </c>
      <c r="E120" s="130" t="s">
        <v>426</v>
      </c>
      <c r="F120" s="131">
        <f>2754+3836.07</f>
        <v>6590.07</v>
      </c>
      <c r="G120" s="79"/>
    </row>
    <row r="121" spans="1:7" s="10" customFormat="1" ht="78.75" x14ac:dyDescent="0.25">
      <c r="A121" s="68" t="s">
        <v>829</v>
      </c>
      <c r="B121" s="76" t="s">
        <v>442</v>
      </c>
      <c r="C121" s="77" t="s">
        <v>172</v>
      </c>
      <c r="D121" s="71" t="s">
        <v>1143</v>
      </c>
      <c r="E121" s="130" t="s">
        <v>427</v>
      </c>
      <c r="F121" s="131">
        <f>2754+1447.57</f>
        <v>4201.57</v>
      </c>
      <c r="G121" s="79"/>
    </row>
    <row r="122" spans="1:7" s="10" customFormat="1" ht="78.75" x14ac:dyDescent="0.25">
      <c r="A122" s="68" t="s">
        <v>830</v>
      </c>
      <c r="B122" s="76" t="s">
        <v>442</v>
      </c>
      <c r="C122" s="77" t="s">
        <v>172</v>
      </c>
      <c r="D122" s="71" t="s">
        <v>1144</v>
      </c>
      <c r="E122" s="130" t="s">
        <v>428</v>
      </c>
      <c r="F122" s="131">
        <f>2754+12449.12</f>
        <v>15203.12</v>
      </c>
      <c r="G122" s="79"/>
    </row>
    <row r="123" spans="1:7" s="10" customFormat="1" ht="78.75" x14ac:dyDescent="0.25">
      <c r="A123" s="75" t="s">
        <v>831</v>
      </c>
      <c r="B123" s="76" t="s">
        <v>442</v>
      </c>
      <c r="C123" s="77" t="s">
        <v>172</v>
      </c>
      <c r="D123" s="71" t="s">
        <v>1145</v>
      </c>
      <c r="E123" s="130" t="s">
        <v>429</v>
      </c>
      <c r="F123" s="131">
        <f>2754+2895.14</f>
        <v>5649.1399999999994</v>
      </c>
      <c r="G123" s="79"/>
    </row>
    <row r="124" spans="1:7" s="10" customFormat="1" ht="78.75" x14ac:dyDescent="0.25">
      <c r="A124" s="75" t="s">
        <v>832</v>
      </c>
      <c r="B124" s="76" t="s">
        <v>442</v>
      </c>
      <c r="C124" s="77" t="s">
        <v>172</v>
      </c>
      <c r="D124" s="71" t="s">
        <v>1146</v>
      </c>
      <c r="E124" s="130" t="s">
        <v>430</v>
      </c>
      <c r="F124" s="131">
        <f>2754+3546.55</f>
        <v>6300.55</v>
      </c>
      <c r="G124" s="79"/>
    </row>
    <row r="125" spans="1:7" s="10" customFormat="1" ht="79.5" thickBot="1" x14ac:dyDescent="0.3">
      <c r="A125" s="75" t="s">
        <v>833</v>
      </c>
      <c r="B125" s="76" t="s">
        <v>442</v>
      </c>
      <c r="C125" s="77" t="s">
        <v>172</v>
      </c>
      <c r="D125" s="71" t="s">
        <v>1147</v>
      </c>
      <c r="E125" s="130" t="s">
        <v>431</v>
      </c>
      <c r="F125" s="131">
        <f>2754+2605.63</f>
        <v>5359.63</v>
      </c>
      <c r="G125" s="79"/>
    </row>
    <row r="126" spans="1:7" s="26" customFormat="1" ht="33.950000000000003" customHeight="1" thickBot="1" x14ac:dyDescent="0.3">
      <c r="A126" s="201" t="s">
        <v>751</v>
      </c>
      <c r="B126" s="202"/>
      <c r="C126" s="202"/>
      <c r="D126" s="203"/>
      <c r="E126" s="202"/>
      <c r="F126" s="204"/>
    </row>
    <row r="127" spans="1:7" s="10" customFormat="1" ht="78.75" x14ac:dyDescent="0.25">
      <c r="A127" s="75" t="s">
        <v>834</v>
      </c>
      <c r="B127" s="76" t="s">
        <v>442</v>
      </c>
      <c r="C127" s="77" t="s">
        <v>172</v>
      </c>
      <c r="D127" s="71" t="s">
        <v>1148</v>
      </c>
      <c r="E127" s="130" t="s">
        <v>432</v>
      </c>
      <c r="F127" s="131">
        <f>2754+185.68</f>
        <v>2939.68</v>
      </c>
      <c r="G127" s="79"/>
    </row>
    <row r="128" spans="1:7" s="10" customFormat="1" ht="78.75" x14ac:dyDescent="0.25">
      <c r="A128" s="75" t="s">
        <v>835</v>
      </c>
      <c r="B128" s="76" t="s">
        <v>442</v>
      </c>
      <c r="C128" s="77" t="s">
        <v>172</v>
      </c>
      <c r="D128" s="71" t="s">
        <v>1149</v>
      </c>
      <c r="E128" s="130" t="s">
        <v>433</v>
      </c>
      <c r="F128" s="131">
        <f>2754+2822.77</f>
        <v>5576.77</v>
      </c>
      <c r="G128" s="79"/>
    </row>
    <row r="129" spans="1:7" s="10" customFormat="1" ht="78.75" x14ac:dyDescent="0.25">
      <c r="A129" s="75" t="s">
        <v>836</v>
      </c>
      <c r="B129" s="76" t="s">
        <v>442</v>
      </c>
      <c r="C129" s="77" t="s">
        <v>172</v>
      </c>
      <c r="D129" s="71" t="s">
        <v>1150</v>
      </c>
      <c r="E129" s="130" t="s">
        <v>434</v>
      </c>
      <c r="F129" s="131">
        <f>2754+4197.95</f>
        <v>6951.95</v>
      </c>
      <c r="G129" s="79"/>
    </row>
    <row r="130" spans="1:7" s="10" customFormat="1" ht="135.75" thickBot="1" x14ac:dyDescent="0.3">
      <c r="A130" s="241" t="s">
        <v>845</v>
      </c>
      <c r="B130" s="172" t="s">
        <v>843</v>
      </c>
      <c r="C130" s="173">
        <v>43593</v>
      </c>
      <c r="D130" s="174" t="s">
        <v>1151</v>
      </c>
      <c r="E130" s="227" t="s">
        <v>844</v>
      </c>
      <c r="F130" s="228">
        <v>193400</v>
      </c>
      <c r="G130" s="79"/>
    </row>
  </sheetData>
  <printOptions horizontalCentered="1" gridLinesSet="0"/>
  <pageMargins left="0.19685039370078741" right="0.19685039370078741" top="0.15748031496062992" bottom="0.39370078740157483" header="0.51181102362204722" footer="0.31496062992125984"/>
  <pageSetup paperSize="9" orientation="landscape" horizontalDpi="1200" verticalDpi="1200" r:id="rId1"/>
  <headerFooter alignWithMargins="0">
    <oddFooter>&amp;R&amp;"Arial,Cursiva"&amp;8Página  &amp;P  de  &amp;N</oddFooter>
  </headerFooter>
  <rowBreaks count="15" manualBreakCount="15">
    <brk id="20" max="5" man="1"/>
    <brk id="27" max="5" man="1"/>
    <brk id="35" max="5" man="1"/>
    <brk id="42" max="5" man="1"/>
    <brk id="49" max="5" man="1"/>
    <brk id="56" max="5" man="1"/>
    <brk id="63" max="5" man="1"/>
    <brk id="70" max="5" man="1"/>
    <brk id="77" max="5" man="1"/>
    <brk id="85" max="5" man="1"/>
    <brk id="93" max="5" man="1"/>
    <brk id="101" max="5" man="1"/>
    <brk id="109" max="5" man="1"/>
    <brk id="117" max="5" man="1"/>
    <brk id="125"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28</vt:i4>
      </vt:variant>
    </vt:vector>
  </HeadingPairs>
  <TitlesOfParts>
    <vt:vector size="38" baseType="lpstr">
      <vt:lpstr>DPTO02</vt:lpstr>
      <vt:lpstr>DPTO10</vt:lpstr>
      <vt:lpstr>DPTO15</vt:lpstr>
      <vt:lpstr>DPTO20</vt:lpstr>
      <vt:lpstr>DPTO30</vt:lpstr>
      <vt:lpstr>DPTO40</vt:lpstr>
      <vt:lpstr>DPTO50</vt:lpstr>
      <vt:lpstr>DPTO60</vt:lpstr>
      <vt:lpstr>DPTO70</vt:lpstr>
      <vt:lpstr>DPTO80</vt:lpstr>
      <vt:lpstr>DPTO10!A_impresión_IM</vt:lpstr>
      <vt:lpstr>DPTO15!A_impresión_IM</vt:lpstr>
      <vt:lpstr>DPTO20!A_impresión_IM</vt:lpstr>
      <vt:lpstr>DPTO40!A_impresión_IM</vt:lpstr>
      <vt:lpstr>DPTO50!A_impresión_IM</vt:lpstr>
      <vt:lpstr>DPTO60!A_impresión_IM</vt:lpstr>
      <vt:lpstr>DPTO70!A_impresión_IM</vt:lpstr>
      <vt:lpstr>DPTO80!A_impresión_IM</vt:lpstr>
      <vt:lpstr>DPTO02!Área_de_impresión</vt:lpstr>
      <vt:lpstr>DPTO10!Área_de_impresión</vt:lpstr>
      <vt:lpstr>DPTO15!Área_de_impresión</vt:lpstr>
      <vt:lpstr>DPTO20!Área_de_impresión</vt:lpstr>
      <vt:lpstr>DPTO30!Área_de_impresión</vt:lpstr>
      <vt:lpstr>DPTO40!Área_de_impresión</vt:lpstr>
      <vt:lpstr>DPTO50!Área_de_impresión</vt:lpstr>
      <vt:lpstr>DPTO60!Área_de_impresión</vt:lpstr>
      <vt:lpstr>DPTO70!Área_de_impresión</vt:lpstr>
      <vt:lpstr>DPTO80!Área_de_impresión</vt:lpstr>
      <vt:lpstr>DPTO02!Títulos_a_imprimir</vt:lpstr>
      <vt:lpstr>DPTO10!Títulos_a_imprimir</vt:lpstr>
      <vt:lpstr>DPTO15!Títulos_a_imprimir</vt:lpstr>
      <vt:lpstr>DPTO20!Títulos_a_imprimir</vt:lpstr>
      <vt:lpstr>DPTO30!Títulos_a_imprimir</vt:lpstr>
      <vt:lpstr>DPTO40!Títulos_a_imprimir</vt:lpstr>
      <vt:lpstr>DPTO50!Títulos_a_imprimir</vt:lpstr>
      <vt:lpstr>DPTO60!Títulos_a_imprimir</vt:lpstr>
      <vt:lpstr>DPTO70!Títulos_a_imprimir</vt:lpstr>
      <vt:lpstr>DPTO80!Títulos_a_imprimir</vt:lpstr>
    </vt:vector>
  </TitlesOfParts>
  <Company>DFA-AFA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erodriguez</dc:creator>
  <cp:lastModifiedBy>Urien Salterain, Karoline</cp:lastModifiedBy>
  <cp:lastPrinted>2020-05-29T06:42:07Z</cp:lastPrinted>
  <dcterms:created xsi:type="dcterms:W3CDTF">2018-01-10T06:44:20Z</dcterms:created>
  <dcterms:modified xsi:type="dcterms:W3CDTF">2020-06-16T12:18:38Z</dcterms:modified>
</cp:coreProperties>
</file>